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ke_\Documents\"/>
    </mc:Choice>
  </mc:AlternateContent>
  <xr:revisionPtr revIDLastSave="0" documentId="8_{5014D5B6-9897-458E-A243-50028E44DCA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sults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55" i="4" l="1"/>
  <c r="A55" i="4"/>
  <c r="R62" i="4"/>
  <c r="A62" i="4"/>
  <c r="R88" i="4"/>
  <c r="A88" i="4"/>
  <c r="A90" i="4"/>
  <c r="A89" i="4"/>
  <c r="R11" i="4"/>
  <c r="R10" i="4"/>
  <c r="R68" i="4"/>
  <c r="A68" i="4"/>
  <c r="R81" i="4"/>
  <c r="R16" i="4"/>
  <c r="R17" i="4"/>
  <c r="R84" i="4"/>
  <c r="R86" i="4"/>
  <c r="R80" i="4"/>
  <c r="R65" i="4"/>
  <c r="R66" i="4"/>
  <c r="R64" i="4"/>
  <c r="R61" i="4"/>
  <c r="R73" i="4"/>
  <c r="R69" i="4"/>
  <c r="R72" i="4"/>
  <c r="R60" i="4"/>
  <c r="R67" i="4"/>
  <c r="R71" i="4"/>
  <c r="R70" i="4"/>
  <c r="R63" i="4"/>
  <c r="R74" i="4"/>
  <c r="R58" i="4"/>
  <c r="R57" i="4"/>
  <c r="R56" i="4"/>
  <c r="R50" i="4"/>
  <c r="R51" i="4"/>
  <c r="R52" i="4"/>
  <c r="R53" i="4"/>
  <c r="R47" i="4"/>
  <c r="R43" i="4"/>
  <c r="R44" i="4"/>
  <c r="R45" i="4"/>
  <c r="R48" i="4"/>
  <c r="R46" i="4"/>
  <c r="R42" i="4"/>
  <c r="R35" i="4"/>
  <c r="R38" i="4"/>
  <c r="R34" i="4"/>
  <c r="R36" i="4"/>
  <c r="R37" i="4"/>
  <c r="R40" i="4"/>
  <c r="R39" i="4"/>
  <c r="R32" i="4"/>
  <c r="R21" i="4"/>
  <c r="R25" i="4"/>
  <c r="R28" i="4"/>
  <c r="R23" i="4"/>
  <c r="R26" i="4"/>
  <c r="R22" i="4"/>
  <c r="R24" i="4"/>
  <c r="R27" i="4"/>
  <c r="R19" i="4"/>
  <c r="R18" i="4"/>
  <c r="R8" i="4"/>
  <c r="R12" i="4"/>
  <c r="R13" i="4"/>
  <c r="R9" i="4"/>
  <c r="A84" i="4"/>
  <c r="A86" i="4"/>
  <c r="A82" i="4"/>
  <c r="A80" i="4"/>
  <c r="A65" i="4"/>
  <c r="A66" i="4"/>
  <c r="A78" i="4"/>
  <c r="A64" i="4"/>
  <c r="A73" i="4"/>
  <c r="A69" i="4"/>
  <c r="A72" i="4"/>
  <c r="A60" i="4"/>
  <c r="A67" i="4"/>
  <c r="A71" i="4"/>
  <c r="A70" i="4"/>
  <c r="A77" i="4"/>
  <c r="A63" i="4"/>
  <c r="A74" i="4"/>
  <c r="A76" i="4"/>
  <c r="A58" i="4"/>
  <c r="A57" i="4"/>
  <c r="A56" i="4"/>
  <c r="A50" i="4"/>
  <c r="A51" i="4"/>
  <c r="A52" i="4"/>
  <c r="A53" i="4"/>
  <c r="A47" i="4"/>
  <c r="A43" i="4"/>
  <c r="A44" i="4"/>
  <c r="A45" i="4"/>
  <c r="A48" i="4"/>
  <c r="A46" i="4"/>
  <c r="A42" i="4"/>
  <c r="A35" i="4"/>
  <c r="A38" i="4"/>
  <c r="A34" i="4"/>
  <c r="A36" i="4"/>
  <c r="A37" i="4"/>
  <c r="A40" i="4"/>
  <c r="A39" i="4"/>
  <c r="A32" i="4"/>
  <c r="A21" i="4"/>
  <c r="A30" i="4"/>
  <c r="A25" i="4"/>
  <c r="A29" i="4"/>
  <c r="A28" i="4"/>
  <c r="A23" i="4"/>
  <c r="A26" i="4"/>
  <c r="A22" i="4"/>
  <c r="A24" i="4"/>
  <c r="A27" i="4"/>
  <c r="A19" i="4"/>
  <c r="A18" i="4"/>
  <c r="A8" i="4"/>
  <c r="A12" i="4"/>
  <c r="A13" i="4"/>
  <c r="A9" i="4"/>
  <c r="A14" i="4"/>
  <c r="A10" i="4"/>
</calcChain>
</file>

<file path=xl/sharedStrings.xml><?xml version="1.0" encoding="utf-8"?>
<sst xmlns="http://schemas.openxmlformats.org/spreadsheetml/2006/main" count="548" uniqueCount="235">
  <si>
    <t>Nick</t>
  </si>
  <si>
    <t>Fox</t>
  </si>
  <si>
    <t>Adult Unclassified</t>
  </si>
  <si>
    <t>Waltham Chase Trials MCC</t>
  </si>
  <si>
    <t>Christopher</t>
  </si>
  <si>
    <t>Furmage</t>
  </si>
  <si>
    <t>Norman</t>
  </si>
  <si>
    <t>Loveland</t>
  </si>
  <si>
    <t>Mark</t>
  </si>
  <si>
    <t>Hebditch</t>
  </si>
  <si>
    <t>Clubman</t>
  </si>
  <si>
    <t>Lee</t>
  </si>
  <si>
    <t>Bruton</t>
  </si>
  <si>
    <t>Dean</t>
  </si>
  <si>
    <t>Skerratt</t>
  </si>
  <si>
    <t>Kevin</t>
  </si>
  <si>
    <t>Jack</t>
  </si>
  <si>
    <t>Bryant</t>
  </si>
  <si>
    <t>Shipp</t>
  </si>
  <si>
    <t>Reynard</t>
  </si>
  <si>
    <t>Norris</t>
  </si>
  <si>
    <t>Thomas</t>
  </si>
  <si>
    <t>Richards</t>
  </si>
  <si>
    <t>Expert</t>
  </si>
  <si>
    <t>Jordan</t>
  </si>
  <si>
    <t>Peach</t>
  </si>
  <si>
    <t>Rob</t>
  </si>
  <si>
    <t>Owen</t>
  </si>
  <si>
    <t>Novice</t>
  </si>
  <si>
    <t>Tim</t>
  </si>
  <si>
    <t>Adams</t>
  </si>
  <si>
    <t>Green</t>
  </si>
  <si>
    <t>Graham</t>
  </si>
  <si>
    <t>Butt</t>
  </si>
  <si>
    <t>Richard</t>
  </si>
  <si>
    <t>Gennings</t>
  </si>
  <si>
    <t>Chris</t>
  </si>
  <si>
    <t>Watson</t>
  </si>
  <si>
    <t>Simon</t>
  </si>
  <si>
    <t>Bradley</t>
  </si>
  <si>
    <t>Parker</t>
  </si>
  <si>
    <t>Ben</t>
  </si>
  <si>
    <t>Grace</t>
  </si>
  <si>
    <t>Ryalls</t>
  </si>
  <si>
    <t>Brian</t>
  </si>
  <si>
    <t>Page</t>
  </si>
  <si>
    <t>Pre-65 C</t>
  </si>
  <si>
    <t>Neil</t>
  </si>
  <si>
    <t>Clarke</t>
  </si>
  <si>
    <t>Malcolm</t>
  </si>
  <si>
    <t>Peberdy</t>
  </si>
  <si>
    <t>Pre-65 D</t>
  </si>
  <si>
    <t>Trevor</t>
  </si>
  <si>
    <t>Newell</t>
  </si>
  <si>
    <t>Paul</t>
  </si>
  <si>
    <t>Balmain</t>
  </si>
  <si>
    <t>Karen</t>
  </si>
  <si>
    <t>George</t>
  </si>
  <si>
    <t>Greenland</t>
  </si>
  <si>
    <t>Robert</t>
  </si>
  <si>
    <t>Hartwell</t>
  </si>
  <si>
    <t>Andy</t>
  </si>
  <si>
    <t>Sims</t>
  </si>
  <si>
    <t>Jim</t>
  </si>
  <si>
    <t>Gray</t>
  </si>
  <si>
    <t>Matthew</t>
  </si>
  <si>
    <t>Rowden</t>
  </si>
  <si>
    <t>Sportsman</t>
  </si>
  <si>
    <t>Finlay</t>
  </si>
  <si>
    <t>Coles</t>
  </si>
  <si>
    <t>Sam</t>
  </si>
  <si>
    <t>Webb</t>
  </si>
  <si>
    <t>Carl</t>
  </si>
  <si>
    <t>Barr</t>
  </si>
  <si>
    <t>Greg</t>
  </si>
  <si>
    <t>Seymour</t>
  </si>
  <si>
    <t>Hurst</t>
  </si>
  <si>
    <t>Steve</t>
  </si>
  <si>
    <t>Martin</t>
  </si>
  <si>
    <t>David</t>
  </si>
  <si>
    <t>Twin Shock C</t>
  </si>
  <si>
    <t>Hampton</t>
  </si>
  <si>
    <t>Machinek</t>
  </si>
  <si>
    <t>Billingham</t>
  </si>
  <si>
    <t>Geoff</t>
  </si>
  <si>
    <t>Muston</t>
  </si>
  <si>
    <t>Twin Shock D</t>
  </si>
  <si>
    <t>Westbrook</t>
  </si>
  <si>
    <t>Jones</t>
  </si>
  <si>
    <t>Mullender</t>
  </si>
  <si>
    <t>Keith</t>
  </si>
  <si>
    <t>Stewart</t>
  </si>
  <si>
    <t>Veteran</t>
  </si>
  <si>
    <t>James</t>
  </si>
  <si>
    <t>Curnick</t>
  </si>
  <si>
    <t>Colin</t>
  </si>
  <si>
    <t>Mew</t>
  </si>
  <si>
    <t>Goater</t>
  </si>
  <si>
    <t>Nigel</t>
  </si>
  <si>
    <t>Parvin</t>
  </si>
  <si>
    <t>Andrew</t>
  </si>
  <si>
    <t>Clive</t>
  </si>
  <si>
    <t>Wilson</t>
  </si>
  <si>
    <t>Gatrell</t>
  </si>
  <si>
    <t>Dave</t>
  </si>
  <si>
    <t>Bull</t>
  </si>
  <si>
    <t>Horn</t>
  </si>
  <si>
    <t>Ronnie</t>
  </si>
  <si>
    <t>Allen</t>
  </si>
  <si>
    <t>Pattison</t>
  </si>
  <si>
    <t>Smallshaw</t>
  </si>
  <si>
    <t>Guy</t>
  </si>
  <si>
    <t>Monk</t>
  </si>
  <si>
    <t>Henvest</t>
  </si>
  <si>
    <t>Shamus</t>
  </si>
  <si>
    <t>Doohan</t>
  </si>
  <si>
    <t>Youth C</t>
  </si>
  <si>
    <t>Archie</t>
  </si>
  <si>
    <t>Ollie</t>
  </si>
  <si>
    <t>Youth D</t>
  </si>
  <si>
    <t>Dexter</t>
  </si>
  <si>
    <t>No</t>
  </si>
  <si>
    <t>Name</t>
  </si>
  <si>
    <t>TRS RR 250</t>
  </si>
  <si>
    <t>Vertigo 300</t>
  </si>
  <si>
    <t>Vertigo Vertical 250</t>
  </si>
  <si>
    <t>Montesa</t>
  </si>
  <si>
    <t>TRS 250</t>
  </si>
  <si>
    <t>Beta 300</t>
  </si>
  <si>
    <t>Vertigo 250</t>
  </si>
  <si>
    <t>Sherco 300</t>
  </si>
  <si>
    <t>TRS 300</t>
  </si>
  <si>
    <t>Beta Evo 250</t>
  </si>
  <si>
    <t>Gas Gas TXT 300</t>
  </si>
  <si>
    <t>Gas Gas TXT 250</t>
  </si>
  <si>
    <t>Sherco ST 250</t>
  </si>
  <si>
    <t>Beta Rev 3 250</t>
  </si>
  <si>
    <t>Beta Evo 290</t>
  </si>
  <si>
    <t>Montesa 315R</t>
  </si>
  <si>
    <t>Sherco 250</t>
  </si>
  <si>
    <t>Beta 250</t>
  </si>
  <si>
    <t>Gas Gas TXT 125</t>
  </si>
  <si>
    <t>BSA C15</t>
  </si>
  <si>
    <t>Ariel 500</t>
  </si>
  <si>
    <t>BSA Bantam 175</t>
  </si>
  <si>
    <t>Royal Enfield 350</t>
  </si>
  <si>
    <t>Francis Barnett Falcon</t>
  </si>
  <si>
    <t>Ariel HT5</t>
  </si>
  <si>
    <t>Sherco ST Factory 250</t>
  </si>
  <si>
    <t>TRS ONE RR 125</t>
  </si>
  <si>
    <t>Sherco 250 ST</t>
  </si>
  <si>
    <t>Gas Gas 250</t>
  </si>
  <si>
    <t>Beta Evo 300</t>
  </si>
  <si>
    <t>Fantic 200</t>
  </si>
  <si>
    <t>Honda TLR 200</t>
  </si>
  <si>
    <t>Yamaha Majesty</t>
  </si>
  <si>
    <t>Honda TL 125</t>
  </si>
  <si>
    <t>Ossa Mar 250</t>
  </si>
  <si>
    <t>Yamaha TY 250</t>
  </si>
  <si>
    <t>Bultaco Sherpa 325</t>
  </si>
  <si>
    <t>Montesa 260</t>
  </si>
  <si>
    <t>Beta Rev3 270</t>
  </si>
  <si>
    <t>Honda 4RT</t>
  </si>
  <si>
    <t>Gas Gas TXT 280</t>
  </si>
  <si>
    <t>Montesa 301 RR</t>
  </si>
  <si>
    <t>Vertigo Combat 250</t>
  </si>
  <si>
    <t>Scorpa 143</t>
  </si>
  <si>
    <t>TRS 280</t>
  </si>
  <si>
    <t>Sherco 4T 320</t>
  </si>
  <si>
    <t>Gas Gas 125</t>
  </si>
  <si>
    <t>Beta Evo 125</t>
  </si>
  <si>
    <t>Beta 80 Senior</t>
  </si>
  <si>
    <t>Oset</t>
  </si>
  <si>
    <t>Class</t>
  </si>
  <si>
    <t>Machine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</si>
  <si>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</si>
  <si>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</si>
  <si>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</si>
  <si>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</si>
  <si>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</si>
  <si>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</si>
  <si>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</si>
  <si>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</si>
  <si>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</si>
  <si>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</si>
  <si>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</si>
  <si>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</si>
  <si>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Total</t>
  </si>
  <si>
    <t>Pos.</t>
  </si>
  <si>
    <t>Points</t>
  </si>
  <si>
    <t>Results: Club Championship R3, 2022</t>
  </si>
  <si>
    <t>Sunday 20th March 2022 at Woodberry Lane. (Permit ACU62387)</t>
  </si>
  <si>
    <t>Mik</t>
  </si>
  <si>
    <t>Terry</t>
  </si>
  <si>
    <t>Tony</t>
  </si>
  <si>
    <t>Vince</t>
  </si>
  <si>
    <t>Electric Motion</t>
  </si>
  <si>
    <t>Mike</t>
  </si>
  <si>
    <t>Kieran</t>
  </si>
  <si>
    <t>Honda 260</t>
  </si>
  <si>
    <t>Redman</t>
  </si>
  <si>
    <t>Montesa 4RT</t>
  </si>
  <si>
    <t xml:space="preserve">Oli </t>
  </si>
  <si>
    <t>Max</t>
  </si>
  <si>
    <t>DNS</t>
  </si>
  <si>
    <t xml:space="preserve">Bultaco </t>
  </si>
  <si>
    <t>DNF</t>
  </si>
  <si>
    <t xml:space="preserve"> </t>
  </si>
  <si>
    <t xml:space="preserve">Beta 8o </t>
  </si>
  <si>
    <t>Phil</t>
  </si>
  <si>
    <t>Ballard-Neale</t>
  </si>
  <si>
    <t>Youth D Electric</t>
  </si>
  <si>
    <t>16 Cleans</t>
  </si>
  <si>
    <t>34 Cleans</t>
  </si>
  <si>
    <t>33 Cleans</t>
  </si>
  <si>
    <t>7 Cleans</t>
  </si>
  <si>
    <t xml:space="preserve">6 Cleans </t>
  </si>
  <si>
    <t>12 Cleans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</si>
  <si>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</si>
  <si>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</si>
  <si>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</si>
  <si>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</si>
  <si>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</si>
  <si>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</si>
  <si>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</si>
  <si>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</si>
  <si>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</si>
  <si>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</si>
  <si>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</si>
  <si>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</si>
  <si>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13th</t>
  </si>
  <si>
    <t>14th</t>
  </si>
  <si>
    <t>UC</t>
  </si>
  <si>
    <t xml:space="preserve">BAS </t>
  </si>
  <si>
    <t>15th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</si>
</sst>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C00000"/>
      <name val="Calibri"/>
      <family val="2"/>
      <scheme val="minor"/>
    </font>
    <font>
      <sz val="8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9">
    <xf numFmtId="0" fontId="0" fillId="0" borderId="0" xfId="0"/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center"/>
    </xf>
    <xf numFmtId="0" fontId="16" fillId="0" borderId="11" xfId="0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2" xfId="0" applyBorder="1" applyAlignment="1">
      <alignment wrapText="1"/>
    </xf>
    <xf numFmtId="0" fontId="16" fillId="0" borderId="11" xfId="0" applyFont="1" applyBorder="1" applyAlignment="1">
      <alignment horizontal="center" vertical="center"/>
    </xf>
    <xf numFmtId="0" fontId="14" fillId="0" borderId="0" xfId="0" applyFont="1"/>
    <xf numFmtId="0" fontId="18" fillId="0" borderId="11" xfId="0" applyFont="1" applyBorder="1" applyAlignment="1">
      <alignment horizontal="center" vertical="center"/>
    </xf>
    <xf numFmtId="0" fontId="19" fillId="0" borderId="0" xfId="0" applyFont="1"/>
    <xf numFmtId="0" fontId="0" fillId="0" borderId="11" xfId="0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1" xfId="0" applyFon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91"/>
  <sheetViews>
    <sheetView tabSelected="1" topLeftCell="A16" workbookViewId="0">
      <selection activeCell="T1" sqref="T1:T1048576"/>
    </sheetView>
  </sheetViews>
  <sheetFormatPr defaultRowHeight="15" x14ac:dyDescent="0.25"/>
  <cols>
    <col min="1" max="1" width="6.140625" style="3" customWidth="1"/>
    <col min="2" max="2" width="13.7109375" customWidth="1"/>
    <col min="3" max="3" width="15" customWidth="1"/>
    <col min="4" max="4" width="19.42578125" customWidth="1"/>
    <col min="5" max="5" width="21.140625" bestFit="1" customWidth="1"/>
    <col min="6" max="17" width="6.28515625" style="3" customWidth="1"/>
    <col min="18" max="18" width="6.28515625" style="6" customWidth="1"/>
    <col min="19" max="19" width="6.28515625" style="3" customWidth="1"/>
    <col min="20" max="20" width="8" style="15" customWidth="1"/>
    <col min="21" max="21" width="10.5703125" customWidth="1"/>
  </cols>
  <sheetData>
    <row r="1" spans="1:25" ht="18" customHeight="1" x14ac:dyDescent="0.25">
      <c r="A1" s="16" t="s">
        <v>3</v>
      </c>
      <c r="B1" s="16"/>
      <c r="C1" s="16"/>
      <c r="D1" s="16"/>
      <c r="E1" s="16"/>
    </row>
    <row r="2" spans="1:25" x14ac:dyDescent="0.25">
      <c r="A2" s="6"/>
    </row>
    <row r="3" spans="1:25" x14ac:dyDescent="0.25">
      <c r="A3" s="16" t="s">
        <v>190</v>
      </c>
      <c r="B3" s="16"/>
      <c r="C3" s="16"/>
      <c r="D3" s="16"/>
      <c r="E3" s="16"/>
    </row>
    <row r="4" spans="1:25" x14ac:dyDescent="0.25">
      <c r="A4" s="6"/>
    </row>
    <row r="5" spans="1:25" x14ac:dyDescent="0.25">
      <c r="A5" s="16" t="s">
        <v>191</v>
      </c>
      <c r="B5" s="16"/>
      <c r="C5" s="16"/>
      <c r="D5" s="16"/>
      <c r="E5" s="16"/>
    </row>
    <row r="6" spans="1:25" x14ac:dyDescent="0.25">
      <c r="A6" s="6"/>
    </row>
    <row r="7" spans="1:25" x14ac:dyDescent="0.25">
      <c r="A7" s="4" t="s">
        <v>121</v>
      </c>
      <c r="B7" s="17" t="s">
        <v>122</v>
      </c>
      <c r="C7" s="17"/>
      <c r="D7" s="18" t="s">
        <v>173</v>
      </c>
      <c r="E7" s="18" t="s">
        <v>174</v>
      </c>
      <c r="F7" s="4" t="s">
        <v>175</v>
      </c>
      <c r="G7" s="4" t="s">
        <v>176</v>
      </c>
      <c r="H7" s="4" t="s">
        <v>177</v>
      </c>
      <c r="I7" s="4" t="s">
        <v>178</v>
      </c>
      <c r="J7" s="4" t="s">
        <v>179</v>
      </c>
      <c r="K7" s="4" t="s">
        <v>180</v>
      </c>
      <c r="L7" s="4" t="s">
        <v>181</v>
      </c>
      <c r="M7" s="4" t="s">
        <v>182</v>
      </c>
      <c r="N7" s="4" t="s">
        <v>183</v>
      </c>
      <c r="O7" s="4" t="s">
        <v>184</v>
      </c>
      <c r="P7" s="4" t="s">
        <v>185</v>
      </c>
      <c r="Q7" s="4" t="s">
        <v>186</v>
      </c>
      <c r="R7" s="4" t="s">
        <v>187</v>
      </c>
      <c r="S7" s="4" t="s">
        <v>188</v>
      </c>
      <c r="T7" s="4" t="s">
        <v>189</v>
      </c>
    </row>
    <row r="8" spans="1:25" x14ac:dyDescent="0.25">
      <c r="A8" s="2" t="str">
        <f>("190")</f>
        <v>190</v>
      </c>
      <c r="B8" s="1" t="s">
        <v>19</v>
      </c>
      <c r="C8" s="1" t="s">
        <v>20</v>
      </c>
      <c r="D8" s="1" t="s">
        <v>10</v>
      </c>
      <c r="E8" s="1" t="s">
        <v>132</v>
      </c>
      <c r="F8" s="5">
        <v>1</v>
      </c>
      <c r="G8" s="5">
        <v>0</v>
      </c>
      <c r="H8" s="5">
        <v>0</v>
      </c>
      <c r="I8" s="5">
        <v>2</v>
      </c>
      <c r="J8" s="5">
        <v>0</v>
      </c>
      <c r="K8" s="5">
        <v>2</v>
      </c>
      <c r="L8" s="5">
        <v>0</v>
      </c>
      <c r="M8" s="5">
        <v>0</v>
      </c>
      <c r="N8" s="5">
        <v>4</v>
      </c>
      <c r="O8" s="5">
        <v>6</v>
      </c>
      <c r="P8" s="5">
        <v>1</v>
      </c>
      <c r="Q8" s="5">
        <v>0</v>
      </c>
      <c r="R8" s="9">
        <f t="shared" ref="R8:R13" si="0">SUM(F8:Q8)</f>
        <v>16</v>
      </c>
      <c r="S8" s="5" t="s">
        <v>218</v>
      </c>
      <c r="T8" s="14">
        <v>20</v>
      </c>
    </row>
    <row r="9" spans="1:25" x14ac:dyDescent="0.25">
      <c r="A9" s="2" t="str">
        <f>("577")</f>
        <v>577</v>
      </c>
      <c r="B9" s="1" t="s">
        <v>13</v>
      </c>
      <c r="C9" s="1" t="s">
        <v>14</v>
      </c>
      <c r="D9" s="1" t="s">
        <v>10</v>
      </c>
      <c r="E9" s="1" t="s">
        <v>128</v>
      </c>
      <c r="F9" s="5">
        <v>4</v>
      </c>
      <c r="G9" s="5">
        <v>3</v>
      </c>
      <c r="H9" s="5">
        <v>2</v>
      </c>
      <c r="I9" s="5">
        <v>2</v>
      </c>
      <c r="J9" s="5">
        <v>3</v>
      </c>
      <c r="K9" s="5">
        <v>0</v>
      </c>
      <c r="L9" s="5">
        <v>4</v>
      </c>
      <c r="M9" s="5">
        <v>0</v>
      </c>
      <c r="N9" s="5">
        <v>7</v>
      </c>
      <c r="O9" s="5">
        <v>0</v>
      </c>
      <c r="P9" s="5">
        <v>3</v>
      </c>
      <c r="Q9" s="5">
        <v>7</v>
      </c>
      <c r="R9" s="9">
        <f t="shared" si="0"/>
        <v>35</v>
      </c>
      <c r="S9" s="5" t="s">
        <v>219</v>
      </c>
      <c r="T9" s="14">
        <v>17</v>
      </c>
    </row>
    <row r="10" spans="1:25" x14ac:dyDescent="0.25">
      <c r="A10" s="2" t="str">
        <f>("79")</f>
        <v>79</v>
      </c>
      <c r="B10" s="1" t="s">
        <v>8</v>
      </c>
      <c r="C10" s="1" t="s">
        <v>9</v>
      </c>
      <c r="D10" s="1" t="s">
        <v>10</v>
      </c>
      <c r="E10" s="1" t="s">
        <v>126</v>
      </c>
      <c r="F10" s="13">
        <v>0</v>
      </c>
      <c r="G10" s="13">
        <v>6</v>
      </c>
      <c r="H10" s="13">
        <v>2</v>
      </c>
      <c r="I10" s="13">
        <v>2</v>
      </c>
      <c r="J10" s="13">
        <v>1</v>
      </c>
      <c r="K10" s="13">
        <v>1</v>
      </c>
      <c r="L10" s="13">
        <v>10</v>
      </c>
      <c r="M10" s="13">
        <v>0</v>
      </c>
      <c r="N10" s="13">
        <v>9</v>
      </c>
      <c r="O10" s="13">
        <v>3</v>
      </c>
      <c r="P10" s="13">
        <v>1</v>
      </c>
      <c r="Q10" s="13">
        <v>6</v>
      </c>
      <c r="R10" s="14">
        <f t="shared" si="0"/>
        <v>41</v>
      </c>
      <c r="S10" s="13" t="s">
        <v>220</v>
      </c>
      <c r="T10" s="14">
        <v>15</v>
      </c>
      <c r="U10" s="12" t="s">
        <v>207</v>
      </c>
      <c r="V10" s="12"/>
      <c r="W10" s="12"/>
      <c r="X10" s="12"/>
      <c r="Y10" s="12"/>
    </row>
    <row r="11" spans="1:25" x14ac:dyDescent="0.25">
      <c r="A11" s="2">
        <v>475</v>
      </c>
      <c r="B11" s="1" t="s">
        <v>198</v>
      </c>
      <c r="C11" s="1" t="s">
        <v>18</v>
      </c>
      <c r="D11" s="1" t="s">
        <v>10</v>
      </c>
      <c r="E11" s="1" t="s">
        <v>199</v>
      </c>
      <c r="F11" s="5">
        <v>3</v>
      </c>
      <c r="G11" s="5">
        <v>1</v>
      </c>
      <c r="H11" s="5">
        <v>0</v>
      </c>
      <c r="I11" s="5">
        <v>2</v>
      </c>
      <c r="J11" s="5">
        <v>3</v>
      </c>
      <c r="K11" s="5">
        <v>5</v>
      </c>
      <c r="L11" s="5">
        <v>6</v>
      </c>
      <c r="M11" s="5">
        <v>4</v>
      </c>
      <c r="N11" s="5">
        <v>11</v>
      </c>
      <c r="O11" s="5">
        <v>0</v>
      </c>
      <c r="P11" s="5">
        <v>3</v>
      </c>
      <c r="Q11" s="5">
        <v>6</v>
      </c>
      <c r="R11" s="9">
        <f t="shared" si="0"/>
        <v>44</v>
      </c>
      <c r="S11" s="13" t="s">
        <v>221</v>
      </c>
      <c r="T11" s="14">
        <v>13</v>
      </c>
      <c r="U11" t="s">
        <v>212</v>
      </c>
    </row>
    <row r="12" spans="1:25" x14ac:dyDescent="0.25">
      <c r="A12" s="2" t="str">
        <f>("150")</f>
        <v>150</v>
      </c>
      <c r="B12" s="1" t="s">
        <v>8</v>
      </c>
      <c r="C12" s="1" t="s">
        <v>18</v>
      </c>
      <c r="D12" s="1" t="s">
        <v>10</v>
      </c>
      <c r="E12" s="1" t="s">
        <v>131</v>
      </c>
      <c r="F12" s="5">
        <v>2</v>
      </c>
      <c r="G12" s="5">
        <v>11</v>
      </c>
      <c r="H12" s="5">
        <v>1</v>
      </c>
      <c r="I12" s="5">
        <v>6</v>
      </c>
      <c r="J12" s="5">
        <v>4</v>
      </c>
      <c r="K12" s="5">
        <v>1</v>
      </c>
      <c r="L12" s="5">
        <v>3</v>
      </c>
      <c r="M12" s="5">
        <v>0</v>
      </c>
      <c r="N12" s="5">
        <v>7</v>
      </c>
      <c r="O12" s="5">
        <v>3</v>
      </c>
      <c r="P12" s="5">
        <v>1</v>
      </c>
      <c r="Q12" s="5">
        <v>5</v>
      </c>
      <c r="R12" s="9">
        <f t="shared" si="0"/>
        <v>44</v>
      </c>
      <c r="S12" s="13" t="s">
        <v>222</v>
      </c>
      <c r="T12" s="14">
        <v>11</v>
      </c>
      <c r="U12" t="s">
        <v>217</v>
      </c>
    </row>
    <row r="13" spans="1:25" x14ac:dyDescent="0.25">
      <c r="A13" s="2" t="str">
        <f>("69")</f>
        <v>69</v>
      </c>
      <c r="B13" s="1" t="s">
        <v>16</v>
      </c>
      <c r="C13" s="1" t="s">
        <v>17</v>
      </c>
      <c r="D13" s="1" t="s">
        <v>10</v>
      </c>
      <c r="E13" s="1" t="s">
        <v>130</v>
      </c>
      <c r="F13" s="5">
        <v>9</v>
      </c>
      <c r="G13" s="5">
        <v>11</v>
      </c>
      <c r="H13" s="5">
        <v>9</v>
      </c>
      <c r="I13" s="5">
        <v>7</v>
      </c>
      <c r="J13" s="5">
        <v>9</v>
      </c>
      <c r="K13" s="5">
        <v>6</v>
      </c>
      <c r="L13" s="5">
        <v>8</v>
      </c>
      <c r="M13" s="5">
        <v>7</v>
      </c>
      <c r="N13" s="5">
        <v>13</v>
      </c>
      <c r="O13" s="5">
        <v>9</v>
      </c>
      <c r="P13" s="5">
        <v>6</v>
      </c>
      <c r="Q13" s="5">
        <v>13</v>
      </c>
      <c r="R13" s="9">
        <f t="shared" si="0"/>
        <v>107</v>
      </c>
      <c r="S13" s="13" t="s">
        <v>223</v>
      </c>
      <c r="T13" s="14">
        <v>10</v>
      </c>
    </row>
    <row r="14" spans="1:25" x14ac:dyDescent="0.25">
      <c r="A14" s="2" t="str">
        <f>("188")</f>
        <v>188</v>
      </c>
      <c r="B14" s="1" t="s">
        <v>11</v>
      </c>
      <c r="C14" s="1" t="s">
        <v>12</v>
      </c>
      <c r="D14" s="1" t="s">
        <v>10</v>
      </c>
      <c r="E14" s="1" t="s">
        <v>127</v>
      </c>
      <c r="F14" s="13" t="s">
        <v>204</v>
      </c>
      <c r="G14" s="13" t="s">
        <v>204</v>
      </c>
      <c r="H14" s="13" t="s">
        <v>204</v>
      </c>
      <c r="I14" s="13" t="s">
        <v>204</v>
      </c>
      <c r="J14" s="13" t="s">
        <v>204</v>
      </c>
      <c r="K14" s="13" t="s">
        <v>204</v>
      </c>
      <c r="L14" s="13" t="s">
        <v>204</v>
      </c>
      <c r="M14" s="13" t="s">
        <v>204</v>
      </c>
      <c r="N14" s="13" t="s">
        <v>204</v>
      </c>
      <c r="O14" s="13" t="s">
        <v>204</v>
      </c>
      <c r="P14" s="13" t="s">
        <v>204</v>
      </c>
      <c r="Q14" s="13" t="s">
        <v>204</v>
      </c>
      <c r="R14" s="14" t="s">
        <v>204</v>
      </c>
      <c r="S14" s="5" t="s">
        <v>204</v>
      </c>
      <c r="T14" s="14" t="s">
        <v>204</v>
      </c>
    </row>
    <row r="15" spans="1:25" x14ac:dyDescent="0.25">
      <c r="A15" s="2"/>
      <c r="B15" s="1"/>
      <c r="C15" s="1"/>
      <c r="D15" s="1"/>
      <c r="E15" s="1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9"/>
      <c r="S15" s="5"/>
      <c r="T15" s="14"/>
    </row>
    <row r="16" spans="1:25" x14ac:dyDescent="0.25">
      <c r="A16" s="2">
        <v>802</v>
      </c>
      <c r="B16" s="1" t="s">
        <v>104</v>
      </c>
      <c r="C16" s="1" t="s">
        <v>64</v>
      </c>
      <c r="D16" s="1" t="s">
        <v>23</v>
      </c>
      <c r="E16" s="1" t="s">
        <v>152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1</v>
      </c>
      <c r="M16" s="5">
        <v>0</v>
      </c>
      <c r="N16" s="5">
        <v>4</v>
      </c>
      <c r="O16" s="5">
        <v>0</v>
      </c>
      <c r="P16" s="5">
        <v>0</v>
      </c>
      <c r="Q16" s="5">
        <v>2</v>
      </c>
      <c r="R16" s="9">
        <f>SUM(F16:Q16)</f>
        <v>7</v>
      </c>
      <c r="S16" s="13" t="s">
        <v>218</v>
      </c>
      <c r="T16" s="14">
        <v>20</v>
      </c>
    </row>
    <row r="17" spans="1:21" x14ac:dyDescent="0.25">
      <c r="A17" s="2">
        <v>801</v>
      </c>
      <c r="B17" s="1" t="s">
        <v>202</v>
      </c>
      <c r="C17" s="1" t="s">
        <v>64</v>
      </c>
      <c r="D17" s="1" t="s">
        <v>23</v>
      </c>
      <c r="E17" s="1" t="s">
        <v>133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6</v>
      </c>
      <c r="L17" s="5">
        <v>0</v>
      </c>
      <c r="M17" s="5">
        <v>1</v>
      </c>
      <c r="N17" s="5">
        <v>7</v>
      </c>
      <c r="O17" s="5">
        <v>0</v>
      </c>
      <c r="P17" s="5">
        <v>1</v>
      </c>
      <c r="Q17" s="5">
        <v>1</v>
      </c>
      <c r="R17" s="9">
        <f>SUM(F17:Q17)</f>
        <v>16</v>
      </c>
      <c r="S17" s="13" t="s">
        <v>219</v>
      </c>
      <c r="T17" s="14">
        <v>17</v>
      </c>
    </row>
    <row r="18" spans="1:21" x14ac:dyDescent="0.25">
      <c r="A18" s="2" t="str">
        <f>("94")</f>
        <v>94</v>
      </c>
      <c r="B18" s="1" t="s">
        <v>21</v>
      </c>
      <c r="C18" s="1" t="s">
        <v>22</v>
      </c>
      <c r="D18" s="1" t="s">
        <v>23</v>
      </c>
      <c r="E18" s="1" t="s">
        <v>133</v>
      </c>
      <c r="F18" s="5">
        <v>1</v>
      </c>
      <c r="G18" s="5">
        <v>0</v>
      </c>
      <c r="H18" s="5">
        <v>0</v>
      </c>
      <c r="I18" s="5">
        <v>0</v>
      </c>
      <c r="J18" s="5">
        <v>1</v>
      </c>
      <c r="K18" s="5">
        <v>0</v>
      </c>
      <c r="L18" s="5">
        <v>2</v>
      </c>
      <c r="M18" s="5">
        <v>1</v>
      </c>
      <c r="N18" s="5">
        <v>4</v>
      </c>
      <c r="O18" s="5">
        <v>0</v>
      </c>
      <c r="P18" s="5">
        <v>3</v>
      </c>
      <c r="Q18" s="5">
        <v>5</v>
      </c>
      <c r="R18" s="9">
        <f>SUM(F18:Q18)</f>
        <v>17</v>
      </c>
      <c r="S18" s="13" t="s">
        <v>220</v>
      </c>
      <c r="T18" s="14">
        <v>15</v>
      </c>
    </row>
    <row r="19" spans="1:21" x14ac:dyDescent="0.25">
      <c r="A19" s="2" t="str">
        <f>("187")</f>
        <v>187</v>
      </c>
      <c r="B19" s="1" t="s">
        <v>24</v>
      </c>
      <c r="C19" s="1" t="s">
        <v>25</v>
      </c>
      <c r="D19" s="1" t="s">
        <v>23</v>
      </c>
      <c r="E19" s="1" t="s">
        <v>130</v>
      </c>
      <c r="F19" s="5">
        <v>4</v>
      </c>
      <c r="G19" s="5">
        <v>4</v>
      </c>
      <c r="H19" s="5">
        <v>1</v>
      </c>
      <c r="I19" s="5">
        <v>7</v>
      </c>
      <c r="J19" s="5">
        <v>8</v>
      </c>
      <c r="K19" s="5">
        <v>5</v>
      </c>
      <c r="L19" s="5">
        <v>11</v>
      </c>
      <c r="M19" s="5">
        <v>7</v>
      </c>
      <c r="N19" s="5">
        <v>8</v>
      </c>
      <c r="O19" s="5">
        <v>0</v>
      </c>
      <c r="P19" s="5">
        <v>9</v>
      </c>
      <c r="Q19" s="5">
        <v>11</v>
      </c>
      <c r="R19" s="9">
        <f>SUM(F19:Q19)</f>
        <v>75</v>
      </c>
      <c r="S19" s="13" t="s">
        <v>221</v>
      </c>
      <c r="T19" s="14">
        <v>13</v>
      </c>
    </row>
    <row r="20" spans="1:21" x14ac:dyDescent="0.25">
      <c r="A20" s="2"/>
      <c r="B20" s="1"/>
      <c r="C20" s="1"/>
      <c r="D20" s="1"/>
      <c r="E20" s="1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9"/>
      <c r="S20" s="5"/>
      <c r="T20" s="14"/>
    </row>
    <row r="21" spans="1:21" x14ac:dyDescent="0.25">
      <c r="A21" s="2" t="str">
        <f>("82")</f>
        <v>82</v>
      </c>
      <c r="B21" s="1" t="s">
        <v>193</v>
      </c>
      <c r="C21" s="1" t="s">
        <v>43</v>
      </c>
      <c r="D21" s="1" t="s">
        <v>28</v>
      </c>
      <c r="E21" s="1" t="s">
        <v>141</v>
      </c>
      <c r="F21" s="5">
        <v>0</v>
      </c>
      <c r="G21" s="5">
        <v>0</v>
      </c>
      <c r="H21" s="5">
        <v>0</v>
      </c>
      <c r="I21" s="5">
        <v>5</v>
      </c>
      <c r="J21" s="5">
        <v>0</v>
      </c>
      <c r="K21" s="5">
        <v>0</v>
      </c>
      <c r="L21" s="5">
        <v>0</v>
      </c>
      <c r="M21" s="5">
        <v>0</v>
      </c>
      <c r="N21" s="5">
        <v>2</v>
      </c>
      <c r="O21" s="5">
        <v>0</v>
      </c>
      <c r="P21" s="5">
        <v>0</v>
      </c>
      <c r="Q21" s="5">
        <v>0</v>
      </c>
      <c r="R21" s="9">
        <f t="shared" ref="R21:R28" si="1">SUM(F21:Q21)</f>
        <v>7</v>
      </c>
      <c r="S21" s="13" t="s">
        <v>218</v>
      </c>
      <c r="T21" s="14">
        <v>20</v>
      </c>
      <c r="U21" t="s">
        <v>213</v>
      </c>
    </row>
    <row r="22" spans="1:21" x14ac:dyDescent="0.25">
      <c r="A22" s="2" t="str">
        <f>("301")</f>
        <v>301</v>
      </c>
      <c r="B22" s="1" t="s">
        <v>70</v>
      </c>
      <c r="C22" s="1" t="s">
        <v>31</v>
      </c>
      <c r="D22" s="1" t="s">
        <v>28</v>
      </c>
      <c r="E22" s="1" t="s">
        <v>136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5</v>
      </c>
      <c r="Q22" s="5">
        <v>2</v>
      </c>
      <c r="R22" s="9">
        <f t="shared" si="1"/>
        <v>7</v>
      </c>
      <c r="S22" s="13" t="s">
        <v>219</v>
      </c>
      <c r="T22" s="14">
        <v>17</v>
      </c>
      <c r="U22" t="s">
        <v>214</v>
      </c>
    </row>
    <row r="23" spans="1:21" x14ac:dyDescent="0.25">
      <c r="A23" s="2" t="str">
        <f>("401")</f>
        <v>401</v>
      </c>
      <c r="B23" s="1" t="s">
        <v>34</v>
      </c>
      <c r="C23" s="1" t="s">
        <v>35</v>
      </c>
      <c r="D23" s="1" t="s">
        <v>28</v>
      </c>
      <c r="E23" s="1" t="s">
        <v>137</v>
      </c>
      <c r="F23" s="5">
        <v>5</v>
      </c>
      <c r="G23" s="5">
        <v>4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1</v>
      </c>
      <c r="Q23" s="5">
        <v>0</v>
      </c>
      <c r="R23" s="9">
        <f t="shared" si="1"/>
        <v>10</v>
      </c>
      <c r="S23" s="13" t="s">
        <v>220</v>
      </c>
      <c r="T23" s="14">
        <v>15</v>
      </c>
    </row>
    <row r="24" spans="1:21" x14ac:dyDescent="0.25">
      <c r="A24" s="2" t="str">
        <f>("313")</f>
        <v>313</v>
      </c>
      <c r="B24" s="1" t="s">
        <v>29</v>
      </c>
      <c r="C24" s="1" t="s">
        <v>30</v>
      </c>
      <c r="D24" s="1" t="s">
        <v>28</v>
      </c>
      <c r="E24" s="1" t="s">
        <v>135</v>
      </c>
      <c r="F24" s="5">
        <v>0</v>
      </c>
      <c r="G24" s="5">
        <v>5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3</v>
      </c>
      <c r="O24" s="5">
        <v>0</v>
      </c>
      <c r="P24" s="5">
        <v>1</v>
      </c>
      <c r="Q24" s="5">
        <v>2</v>
      </c>
      <c r="R24" s="9">
        <f t="shared" si="1"/>
        <v>11</v>
      </c>
      <c r="S24" s="13" t="s">
        <v>221</v>
      </c>
      <c r="T24" s="14">
        <v>13</v>
      </c>
    </row>
    <row r="25" spans="1:21" x14ac:dyDescent="0.25">
      <c r="A25" s="2" t="str">
        <f>("14")</f>
        <v>14</v>
      </c>
      <c r="B25" s="1" t="s">
        <v>84</v>
      </c>
      <c r="C25" s="1" t="s">
        <v>40</v>
      </c>
      <c r="D25" s="1" t="s">
        <v>28</v>
      </c>
      <c r="E25" s="1" t="s">
        <v>139</v>
      </c>
      <c r="F25" s="5">
        <v>0</v>
      </c>
      <c r="G25" s="5">
        <v>4</v>
      </c>
      <c r="H25" s="5">
        <v>0</v>
      </c>
      <c r="I25" s="5">
        <v>0</v>
      </c>
      <c r="J25" s="5">
        <v>3</v>
      </c>
      <c r="K25" s="5">
        <v>5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9">
        <f t="shared" si="1"/>
        <v>12</v>
      </c>
      <c r="S25" s="13" t="s">
        <v>222</v>
      </c>
      <c r="T25" s="14">
        <v>11</v>
      </c>
    </row>
    <row r="26" spans="1:21" x14ac:dyDescent="0.25">
      <c r="A26" s="2" t="str">
        <f>("61")</f>
        <v>61</v>
      </c>
      <c r="B26" s="1" t="s">
        <v>32</v>
      </c>
      <c r="C26" s="1" t="s">
        <v>33</v>
      </c>
      <c r="D26" s="1" t="s">
        <v>28</v>
      </c>
      <c r="E26" s="1" t="s">
        <v>123</v>
      </c>
      <c r="F26" s="5">
        <v>5</v>
      </c>
      <c r="G26" s="5">
        <v>4</v>
      </c>
      <c r="H26" s="5">
        <v>0</v>
      </c>
      <c r="I26" s="5">
        <v>0</v>
      </c>
      <c r="J26" s="5">
        <v>0</v>
      </c>
      <c r="K26" s="5">
        <v>1</v>
      </c>
      <c r="L26" s="5">
        <v>0</v>
      </c>
      <c r="M26" s="5">
        <v>1</v>
      </c>
      <c r="N26" s="5">
        <v>5</v>
      </c>
      <c r="O26" s="5">
        <v>0</v>
      </c>
      <c r="P26" s="5">
        <v>1</v>
      </c>
      <c r="Q26" s="5">
        <v>4</v>
      </c>
      <c r="R26" s="9">
        <f t="shared" si="1"/>
        <v>21</v>
      </c>
      <c r="S26" s="13" t="s">
        <v>223</v>
      </c>
      <c r="T26" s="14">
        <v>10</v>
      </c>
    </row>
    <row r="27" spans="1:21" x14ac:dyDescent="0.25">
      <c r="A27" s="2" t="str">
        <f>("68")</f>
        <v>68</v>
      </c>
      <c r="B27" s="1" t="s">
        <v>26</v>
      </c>
      <c r="C27" s="1" t="s">
        <v>27</v>
      </c>
      <c r="D27" s="1" t="s">
        <v>28</v>
      </c>
      <c r="E27" s="1" t="s">
        <v>134</v>
      </c>
      <c r="F27" s="5">
        <v>7</v>
      </c>
      <c r="G27" s="5">
        <v>8</v>
      </c>
      <c r="H27" s="5">
        <v>0</v>
      </c>
      <c r="I27" s="5">
        <v>0</v>
      </c>
      <c r="J27" s="5">
        <v>1</v>
      </c>
      <c r="K27" s="5">
        <v>1</v>
      </c>
      <c r="L27" s="5">
        <v>0</v>
      </c>
      <c r="M27" s="5">
        <v>0</v>
      </c>
      <c r="N27" s="5">
        <v>0</v>
      </c>
      <c r="O27" s="5">
        <v>1</v>
      </c>
      <c r="P27" s="5">
        <v>3</v>
      </c>
      <c r="Q27" s="5">
        <v>4</v>
      </c>
      <c r="R27" s="9">
        <f t="shared" si="1"/>
        <v>25</v>
      </c>
      <c r="S27" s="13" t="s">
        <v>224</v>
      </c>
      <c r="T27" s="14">
        <v>9</v>
      </c>
    </row>
    <row r="28" spans="1:21" x14ac:dyDescent="0.25">
      <c r="A28" s="2" t="str">
        <f>("470")</f>
        <v>470</v>
      </c>
      <c r="B28" s="1" t="s">
        <v>36</v>
      </c>
      <c r="C28" s="1" t="s">
        <v>37</v>
      </c>
      <c r="D28" s="1" t="s">
        <v>28</v>
      </c>
      <c r="E28" s="1" t="s">
        <v>138</v>
      </c>
      <c r="F28" s="5">
        <v>13</v>
      </c>
      <c r="G28" s="5">
        <v>11</v>
      </c>
      <c r="H28" s="5">
        <v>1</v>
      </c>
      <c r="I28" s="5">
        <v>10</v>
      </c>
      <c r="J28" s="5">
        <v>9</v>
      </c>
      <c r="K28" s="5">
        <v>10</v>
      </c>
      <c r="L28" s="5">
        <v>13</v>
      </c>
      <c r="M28" s="5">
        <v>8</v>
      </c>
      <c r="N28" s="5">
        <v>15</v>
      </c>
      <c r="O28" s="5">
        <v>9</v>
      </c>
      <c r="P28" s="5">
        <v>9</v>
      </c>
      <c r="Q28" s="5">
        <v>11</v>
      </c>
      <c r="R28" s="9">
        <f t="shared" si="1"/>
        <v>119</v>
      </c>
      <c r="S28" s="13" t="s">
        <v>225</v>
      </c>
      <c r="T28" s="14">
        <v>8</v>
      </c>
    </row>
    <row r="29" spans="1:21" x14ac:dyDescent="0.25">
      <c r="A29" s="2" t="str">
        <f>("404")</f>
        <v>404</v>
      </c>
      <c r="B29" s="1" t="s">
        <v>38</v>
      </c>
      <c r="C29" s="1" t="s">
        <v>39</v>
      </c>
      <c r="D29" s="1" t="s">
        <v>28</v>
      </c>
      <c r="E29" s="1" t="s">
        <v>126</v>
      </c>
      <c r="F29" s="5" t="s">
        <v>204</v>
      </c>
      <c r="G29" s="5" t="s">
        <v>204</v>
      </c>
      <c r="H29" s="5" t="s">
        <v>204</v>
      </c>
      <c r="I29" s="5" t="s">
        <v>204</v>
      </c>
      <c r="J29" s="5" t="s">
        <v>204</v>
      </c>
      <c r="K29" s="5" t="s">
        <v>204</v>
      </c>
      <c r="L29" s="5" t="s">
        <v>204</v>
      </c>
      <c r="M29" s="5" t="s">
        <v>204</v>
      </c>
      <c r="N29" s="5" t="s">
        <v>204</v>
      </c>
      <c r="O29" s="5" t="s">
        <v>204</v>
      </c>
      <c r="P29" s="5" t="s">
        <v>204</v>
      </c>
      <c r="Q29" s="5" t="s">
        <v>204</v>
      </c>
      <c r="R29" s="5" t="s">
        <v>204</v>
      </c>
      <c r="S29" s="5" t="s">
        <v>204</v>
      </c>
      <c r="T29" s="14" t="s">
        <v>204</v>
      </c>
    </row>
    <row r="30" spans="1:21" x14ac:dyDescent="0.25">
      <c r="A30" s="2" t="str">
        <f>("813")</f>
        <v>813</v>
      </c>
      <c r="B30" s="1" t="s">
        <v>41</v>
      </c>
      <c r="C30" s="1" t="s">
        <v>42</v>
      </c>
      <c r="D30" s="1" t="s">
        <v>28</v>
      </c>
      <c r="E30" s="1" t="s">
        <v>140</v>
      </c>
      <c r="F30" s="5" t="s">
        <v>204</v>
      </c>
      <c r="G30" s="5" t="s">
        <v>204</v>
      </c>
      <c r="H30" s="5" t="s">
        <v>204</v>
      </c>
      <c r="I30" s="5" t="s">
        <v>204</v>
      </c>
      <c r="J30" s="5" t="s">
        <v>204</v>
      </c>
      <c r="K30" s="5" t="s">
        <v>204</v>
      </c>
      <c r="L30" s="5" t="s">
        <v>204</v>
      </c>
      <c r="M30" s="5" t="s">
        <v>204</v>
      </c>
      <c r="N30" s="5" t="s">
        <v>204</v>
      </c>
      <c r="O30" s="5" t="s">
        <v>204</v>
      </c>
      <c r="P30" s="5" t="s">
        <v>204</v>
      </c>
      <c r="Q30" s="5" t="s">
        <v>204</v>
      </c>
      <c r="R30" s="5" t="s">
        <v>204</v>
      </c>
      <c r="S30" s="5" t="s">
        <v>204</v>
      </c>
      <c r="T30" s="14" t="s">
        <v>204</v>
      </c>
    </row>
    <row r="31" spans="1:21" x14ac:dyDescent="0.25">
      <c r="A31" s="2"/>
      <c r="B31" s="1"/>
      <c r="C31" s="1"/>
      <c r="D31" s="1"/>
      <c r="E31" s="1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9"/>
      <c r="S31" s="5"/>
      <c r="T31" s="14"/>
    </row>
    <row r="32" spans="1:21" x14ac:dyDescent="0.25">
      <c r="A32" s="2" t="str">
        <f>("2")</f>
        <v>2</v>
      </c>
      <c r="B32" s="1" t="s">
        <v>47</v>
      </c>
      <c r="C32" s="1" t="s">
        <v>48</v>
      </c>
      <c r="D32" s="1" t="s">
        <v>46</v>
      </c>
      <c r="E32" s="1" t="s">
        <v>143</v>
      </c>
      <c r="F32" s="5">
        <v>4</v>
      </c>
      <c r="G32" s="5">
        <v>4</v>
      </c>
      <c r="H32" s="5">
        <v>4</v>
      </c>
      <c r="I32" s="5">
        <v>12</v>
      </c>
      <c r="J32" s="5">
        <v>8</v>
      </c>
      <c r="K32" s="5">
        <v>0</v>
      </c>
      <c r="L32" s="5">
        <v>0</v>
      </c>
      <c r="M32" s="5">
        <v>0</v>
      </c>
      <c r="N32" s="5">
        <v>7</v>
      </c>
      <c r="O32" s="5">
        <v>0</v>
      </c>
      <c r="P32" s="5">
        <v>2</v>
      </c>
      <c r="Q32" s="5">
        <v>7</v>
      </c>
      <c r="R32" s="9">
        <f>SUM(F32:Q32)</f>
        <v>48</v>
      </c>
      <c r="S32" s="13" t="s">
        <v>218</v>
      </c>
      <c r="T32" s="14">
        <v>20</v>
      </c>
    </row>
    <row r="33" spans="1:20" x14ac:dyDescent="0.25">
      <c r="A33" s="2"/>
      <c r="B33" s="1"/>
      <c r="C33" s="1"/>
      <c r="D33" s="1"/>
      <c r="E33" s="1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9"/>
      <c r="S33" s="5"/>
      <c r="T33" s="14"/>
    </row>
    <row r="34" spans="1:20" x14ac:dyDescent="0.25">
      <c r="A34" s="2" t="str">
        <f>("303")</f>
        <v>303</v>
      </c>
      <c r="B34" s="1" t="s">
        <v>59</v>
      </c>
      <c r="C34" s="1" t="s">
        <v>60</v>
      </c>
      <c r="D34" s="1" t="s">
        <v>51</v>
      </c>
      <c r="E34" s="1" t="s">
        <v>146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9">
        <f t="shared" ref="R34:R40" si="2">SUM(F34:Q34)</f>
        <v>0</v>
      </c>
      <c r="S34" s="13" t="s">
        <v>218</v>
      </c>
      <c r="T34" s="14">
        <v>20</v>
      </c>
    </row>
    <row r="35" spans="1:20" x14ac:dyDescent="0.25">
      <c r="A35" s="2" t="str">
        <f>("500")</f>
        <v>500</v>
      </c>
      <c r="B35" s="1" t="s">
        <v>63</v>
      </c>
      <c r="C35" s="1" t="s">
        <v>64</v>
      </c>
      <c r="D35" s="1" t="s">
        <v>51</v>
      </c>
      <c r="E35" s="1" t="s">
        <v>147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9">
        <f t="shared" si="2"/>
        <v>0</v>
      </c>
      <c r="S35" s="13" t="s">
        <v>218</v>
      </c>
      <c r="T35" s="14">
        <v>20</v>
      </c>
    </row>
    <row r="36" spans="1:20" x14ac:dyDescent="0.25">
      <c r="A36" s="2" t="str">
        <f>("1")</f>
        <v>1</v>
      </c>
      <c r="B36" s="1" t="s">
        <v>57</v>
      </c>
      <c r="C36" s="1" t="s">
        <v>58</v>
      </c>
      <c r="D36" s="1" t="s">
        <v>51</v>
      </c>
      <c r="E36" s="1" t="s">
        <v>144</v>
      </c>
      <c r="F36" s="5">
        <v>0</v>
      </c>
      <c r="G36" s="5">
        <v>1</v>
      </c>
      <c r="H36" s="5">
        <v>0</v>
      </c>
      <c r="I36" s="5">
        <v>0</v>
      </c>
      <c r="J36" s="5">
        <v>1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9">
        <f t="shared" si="2"/>
        <v>2</v>
      </c>
      <c r="S36" s="13" t="s">
        <v>220</v>
      </c>
      <c r="T36" s="14">
        <v>15</v>
      </c>
    </row>
    <row r="37" spans="1:20" x14ac:dyDescent="0.25">
      <c r="A37" s="2" t="str">
        <f>("15")</f>
        <v>15</v>
      </c>
      <c r="B37" s="1" t="s">
        <v>56</v>
      </c>
      <c r="C37" s="1" t="s">
        <v>48</v>
      </c>
      <c r="D37" s="1" t="s">
        <v>51</v>
      </c>
      <c r="E37" s="1" t="s">
        <v>144</v>
      </c>
      <c r="F37" s="5">
        <v>1</v>
      </c>
      <c r="G37" s="5">
        <v>0</v>
      </c>
      <c r="H37" s="5">
        <v>0</v>
      </c>
      <c r="I37" s="5">
        <v>0</v>
      </c>
      <c r="J37" s="5">
        <v>0</v>
      </c>
      <c r="K37" s="5">
        <v>5</v>
      </c>
      <c r="L37" s="5">
        <v>0</v>
      </c>
      <c r="M37" s="5">
        <v>0</v>
      </c>
      <c r="N37" s="5">
        <v>0</v>
      </c>
      <c r="O37" s="5">
        <v>0</v>
      </c>
      <c r="P37" s="5">
        <v>1</v>
      </c>
      <c r="Q37" s="5">
        <v>0</v>
      </c>
      <c r="R37" s="9">
        <f t="shared" si="2"/>
        <v>7</v>
      </c>
      <c r="S37" s="13" t="s">
        <v>221</v>
      </c>
      <c r="T37" s="14">
        <v>13</v>
      </c>
    </row>
    <row r="38" spans="1:20" x14ac:dyDescent="0.25">
      <c r="A38" s="2" t="str">
        <f>("149")</f>
        <v>149</v>
      </c>
      <c r="B38" s="1" t="s">
        <v>61</v>
      </c>
      <c r="C38" s="1" t="s">
        <v>62</v>
      </c>
      <c r="D38" s="1" t="s">
        <v>51</v>
      </c>
      <c r="E38" s="1" t="s">
        <v>233</v>
      </c>
      <c r="F38" s="5">
        <v>1</v>
      </c>
      <c r="G38" s="5">
        <v>0</v>
      </c>
      <c r="H38" s="5">
        <v>0</v>
      </c>
      <c r="I38" s="5">
        <v>0</v>
      </c>
      <c r="J38" s="5">
        <v>1</v>
      </c>
      <c r="K38" s="5">
        <v>0</v>
      </c>
      <c r="L38" s="5">
        <v>0</v>
      </c>
      <c r="M38" s="5">
        <v>0</v>
      </c>
      <c r="N38" s="5">
        <v>1</v>
      </c>
      <c r="O38" s="5">
        <v>0</v>
      </c>
      <c r="P38" s="5">
        <v>1</v>
      </c>
      <c r="Q38" s="5">
        <v>10</v>
      </c>
      <c r="R38" s="9">
        <f t="shared" si="2"/>
        <v>14</v>
      </c>
      <c r="S38" s="13" t="s">
        <v>222</v>
      </c>
      <c r="T38" s="14">
        <v>11</v>
      </c>
    </row>
    <row r="39" spans="1:20" x14ac:dyDescent="0.25">
      <c r="A39" s="2" t="str">
        <f>("345")</f>
        <v>345</v>
      </c>
      <c r="B39" s="1" t="s">
        <v>52</v>
      </c>
      <c r="C39" s="1" t="s">
        <v>53</v>
      </c>
      <c r="D39" s="1" t="s">
        <v>51</v>
      </c>
      <c r="E39" s="1" t="s">
        <v>145</v>
      </c>
      <c r="F39" s="5">
        <v>7</v>
      </c>
      <c r="G39" s="5">
        <v>5</v>
      </c>
      <c r="H39" s="5">
        <v>0</v>
      </c>
      <c r="I39" s="5">
        <v>3</v>
      </c>
      <c r="J39" s="5">
        <v>9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5</v>
      </c>
      <c r="R39" s="9">
        <f t="shared" si="2"/>
        <v>29</v>
      </c>
      <c r="S39" s="13" t="s">
        <v>223</v>
      </c>
      <c r="T39" s="14">
        <v>10</v>
      </c>
    </row>
    <row r="40" spans="1:20" x14ac:dyDescent="0.25">
      <c r="A40" s="2" t="str">
        <f>("211")</f>
        <v>211</v>
      </c>
      <c r="B40" s="1" t="s">
        <v>54</v>
      </c>
      <c r="C40" s="1" t="s">
        <v>55</v>
      </c>
      <c r="D40" s="1" t="s">
        <v>51</v>
      </c>
      <c r="E40" s="1" t="s">
        <v>142</v>
      </c>
      <c r="F40" s="5">
        <v>4</v>
      </c>
      <c r="G40" s="5">
        <v>12</v>
      </c>
      <c r="H40" s="5">
        <v>0</v>
      </c>
      <c r="I40" s="5">
        <v>0</v>
      </c>
      <c r="J40" s="5">
        <v>4</v>
      </c>
      <c r="K40" s="5">
        <v>0</v>
      </c>
      <c r="L40" s="5">
        <v>2</v>
      </c>
      <c r="M40" s="5">
        <v>0</v>
      </c>
      <c r="N40" s="5">
        <v>1</v>
      </c>
      <c r="O40" s="5">
        <v>1</v>
      </c>
      <c r="P40" s="5">
        <v>1</v>
      </c>
      <c r="Q40" s="5">
        <v>8</v>
      </c>
      <c r="R40" s="9">
        <f t="shared" si="2"/>
        <v>33</v>
      </c>
      <c r="S40" s="13" t="s">
        <v>224</v>
      </c>
      <c r="T40" s="14">
        <v>9</v>
      </c>
    </row>
    <row r="41" spans="1:20" x14ac:dyDescent="0.25">
      <c r="A41" s="2"/>
      <c r="B41" s="1"/>
      <c r="C41" s="1"/>
      <c r="D41" s="1"/>
      <c r="E41" s="1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9"/>
      <c r="S41" s="5"/>
      <c r="T41" s="14"/>
    </row>
    <row r="42" spans="1:20" x14ac:dyDescent="0.25">
      <c r="A42" s="2" t="str">
        <f>("138")</f>
        <v>138</v>
      </c>
      <c r="B42" s="1" t="s">
        <v>65</v>
      </c>
      <c r="C42" s="1" t="s">
        <v>66</v>
      </c>
      <c r="D42" s="1" t="s">
        <v>67</v>
      </c>
      <c r="E42" s="1" t="s">
        <v>148</v>
      </c>
      <c r="F42" s="5">
        <v>5</v>
      </c>
      <c r="G42" s="5">
        <v>0</v>
      </c>
      <c r="H42" s="5">
        <v>0</v>
      </c>
      <c r="I42" s="5">
        <v>0</v>
      </c>
      <c r="J42" s="5">
        <v>2</v>
      </c>
      <c r="K42" s="5">
        <v>0</v>
      </c>
      <c r="L42" s="5">
        <v>5</v>
      </c>
      <c r="M42" s="5">
        <v>0</v>
      </c>
      <c r="N42" s="5">
        <v>9</v>
      </c>
      <c r="O42" s="5">
        <v>0</v>
      </c>
      <c r="P42" s="5">
        <v>0</v>
      </c>
      <c r="Q42" s="5">
        <v>5</v>
      </c>
      <c r="R42" s="9">
        <f t="shared" ref="R42:R48" si="3">SUM(F42:Q42)</f>
        <v>26</v>
      </c>
      <c r="S42" s="13" t="s">
        <v>218</v>
      </c>
      <c r="T42" s="14">
        <v>20</v>
      </c>
    </row>
    <row r="43" spans="1:20" x14ac:dyDescent="0.25">
      <c r="A43" s="2" t="str">
        <f>("166")</f>
        <v>166</v>
      </c>
      <c r="B43" s="1" t="s">
        <v>70</v>
      </c>
      <c r="C43" s="1" t="s">
        <v>76</v>
      </c>
      <c r="D43" s="1" t="s">
        <v>67</v>
      </c>
      <c r="E43" s="1" t="s">
        <v>152</v>
      </c>
      <c r="F43" s="5">
        <v>6</v>
      </c>
      <c r="G43" s="5">
        <v>5</v>
      </c>
      <c r="H43" s="5">
        <v>4</v>
      </c>
      <c r="I43" s="5">
        <v>8</v>
      </c>
      <c r="J43" s="5">
        <v>1</v>
      </c>
      <c r="K43" s="5">
        <v>1</v>
      </c>
      <c r="L43" s="5">
        <v>4</v>
      </c>
      <c r="M43" s="5">
        <v>0</v>
      </c>
      <c r="N43" s="5">
        <v>13</v>
      </c>
      <c r="O43" s="5">
        <v>1</v>
      </c>
      <c r="P43" s="5">
        <v>3</v>
      </c>
      <c r="Q43" s="5">
        <v>8</v>
      </c>
      <c r="R43" s="9">
        <f t="shared" si="3"/>
        <v>54</v>
      </c>
      <c r="S43" s="13" t="s">
        <v>219</v>
      </c>
      <c r="T43" s="14">
        <v>17</v>
      </c>
    </row>
    <row r="44" spans="1:20" x14ac:dyDescent="0.25">
      <c r="A44" s="2" t="str">
        <f>("395")</f>
        <v>395</v>
      </c>
      <c r="B44" s="1" t="s">
        <v>74</v>
      </c>
      <c r="C44" s="1" t="s">
        <v>75</v>
      </c>
      <c r="D44" s="1" t="s">
        <v>67</v>
      </c>
      <c r="E44" s="1" t="s">
        <v>151</v>
      </c>
      <c r="F44" s="5">
        <v>5</v>
      </c>
      <c r="G44" s="5">
        <v>1</v>
      </c>
      <c r="H44" s="5">
        <v>2</v>
      </c>
      <c r="I44" s="5">
        <v>6</v>
      </c>
      <c r="J44" s="5">
        <v>9</v>
      </c>
      <c r="K44" s="5">
        <v>8</v>
      </c>
      <c r="L44" s="5">
        <v>6</v>
      </c>
      <c r="M44" s="5">
        <v>1</v>
      </c>
      <c r="N44" s="5">
        <v>9</v>
      </c>
      <c r="O44" s="5">
        <v>0</v>
      </c>
      <c r="P44" s="5">
        <v>0</v>
      </c>
      <c r="Q44" s="5">
        <v>8</v>
      </c>
      <c r="R44" s="9">
        <f t="shared" si="3"/>
        <v>55</v>
      </c>
      <c r="S44" s="13" t="s">
        <v>220</v>
      </c>
      <c r="T44" s="14">
        <v>15</v>
      </c>
    </row>
    <row r="45" spans="1:20" x14ac:dyDescent="0.25">
      <c r="A45" s="2" t="str">
        <f>("523")</f>
        <v>523</v>
      </c>
      <c r="B45" s="1" t="s">
        <v>72</v>
      </c>
      <c r="C45" s="1" t="s">
        <v>73</v>
      </c>
      <c r="D45" s="1" t="s">
        <v>67</v>
      </c>
      <c r="E45" s="1" t="s">
        <v>130</v>
      </c>
      <c r="F45" s="5">
        <v>10</v>
      </c>
      <c r="G45" s="5">
        <v>7</v>
      </c>
      <c r="H45" s="5">
        <v>3</v>
      </c>
      <c r="I45" s="5">
        <v>6</v>
      </c>
      <c r="J45" s="5">
        <v>8</v>
      </c>
      <c r="K45" s="5">
        <v>0</v>
      </c>
      <c r="L45" s="5">
        <v>6</v>
      </c>
      <c r="M45" s="5">
        <v>1</v>
      </c>
      <c r="N45" s="5">
        <v>10</v>
      </c>
      <c r="O45" s="5">
        <v>0</v>
      </c>
      <c r="P45" s="5">
        <v>0</v>
      </c>
      <c r="Q45" s="5">
        <v>9</v>
      </c>
      <c r="R45" s="9">
        <f t="shared" si="3"/>
        <v>60</v>
      </c>
      <c r="S45" s="13" t="s">
        <v>221</v>
      </c>
      <c r="T45" s="14">
        <v>13</v>
      </c>
    </row>
    <row r="46" spans="1:20" x14ac:dyDescent="0.25">
      <c r="A46" s="2" t="str">
        <f>("47")</f>
        <v>47</v>
      </c>
      <c r="B46" s="1" t="s">
        <v>68</v>
      </c>
      <c r="C46" s="1" t="s">
        <v>69</v>
      </c>
      <c r="D46" s="1" t="s">
        <v>67</v>
      </c>
      <c r="E46" s="1" t="s">
        <v>149</v>
      </c>
      <c r="F46" s="5">
        <v>11</v>
      </c>
      <c r="G46" s="5">
        <v>11</v>
      </c>
      <c r="H46" s="5">
        <v>3</v>
      </c>
      <c r="I46" s="5">
        <v>11</v>
      </c>
      <c r="J46" s="5">
        <v>2</v>
      </c>
      <c r="K46" s="5">
        <v>0</v>
      </c>
      <c r="L46" s="5">
        <v>6</v>
      </c>
      <c r="M46" s="5">
        <v>4</v>
      </c>
      <c r="N46" s="5">
        <v>8</v>
      </c>
      <c r="O46" s="5">
        <v>0</v>
      </c>
      <c r="P46" s="5">
        <v>4</v>
      </c>
      <c r="Q46" s="5">
        <v>13</v>
      </c>
      <c r="R46" s="9">
        <f t="shared" si="3"/>
        <v>73</v>
      </c>
      <c r="S46" s="13" t="s">
        <v>222</v>
      </c>
      <c r="T46" s="14">
        <v>11</v>
      </c>
    </row>
    <row r="47" spans="1:20" x14ac:dyDescent="0.25">
      <c r="A47" s="2" t="str">
        <f>("396")</f>
        <v>396</v>
      </c>
      <c r="B47" s="1" t="s">
        <v>77</v>
      </c>
      <c r="C47" s="1" t="s">
        <v>78</v>
      </c>
      <c r="D47" s="1" t="s">
        <v>67</v>
      </c>
      <c r="E47" s="1" t="s">
        <v>127</v>
      </c>
      <c r="F47" s="5">
        <v>8</v>
      </c>
      <c r="G47" s="5">
        <v>13</v>
      </c>
      <c r="H47" s="5">
        <v>9</v>
      </c>
      <c r="I47" s="5">
        <v>7</v>
      </c>
      <c r="J47" s="5">
        <v>3</v>
      </c>
      <c r="K47" s="5">
        <v>6</v>
      </c>
      <c r="L47" s="5">
        <v>11</v>
      </c>
      <c r="M47" s="5">
        <v>0</v>
      </c>
      <c r="N47" s="5">
        <v>11</v>
      </c>
      <c r="O47" s="5">
        <v>0</v>
      </c>
      <c r="P47" s="5">
        <v>3</v>
      </c>
      <c r="Q47" s="5">
        <v>9</v>
      </c>
      <c r="R47" s="9">
        <f t="shared" si="3"/>
        <v>80</v>
      </c>
      <c r="S47" s="13" t="s">
        <v>223</v>
      </c>
      <c r="T47" s="14">
        <v>10</v>
      </c>
    </row>
    <row r="48" spans="1:20" x14ac:dyDescent="0.25">
      <c r="A48" s="2" t="str">
        <f>("434")</f>
        <v>434</v>
      </c>
      <c r="B48" s="1" t="s">
        <v>70</v>
      </c>
      <c r="C48" s="1" t="s">
        <v>71</v>
      </c>
      <c r="D48" s="1" t="s">
        <v>67</v>
      </c>
      <c r="E48" s="1" t="s">
        <v>150</v>
      </c>
      <c r="F48" s="5">
        <v>6</v>
      </c>
      <c r="G48" s="5">
        <v>10</v>
      </c>
      <c r="H48" s="5">
        <v>9</v>
      </c>
      <c r="I48" s="5">
        <v>9</v>
      </c>
      <c r="J48" s="5">
        <v>9</v>
      </c>
      <c r="K48" s="5">
        <v>9</v>
      </c>
      <c r="L48" s="5">
        <v>11</v>
      </c>
      <c r="M48" s="5">
        <v>7</v>
      </c>
      <c r="N48" s="5">
        <v>9</v>
      </c>
      <c r="O48" s="5">
        <v>5</v>
      </c>
      <c r="P48" s="5">
        <v>5</v>
      </c>
      <c r="Q48" s="5">
        <v>15</v>
      </c>
      <c r="R48" s="9">
        <f t="shared" si="3"/>
        <v>104</v>
      </c>
      <c r="S48" s="13" t="s">
        <v>224</v>
      </c>
      <c r="T48" s="14">
        <v>9</v>
      </c>
    </row>
    <row r="49" spans="1:21" x14ac:dyDescent="0.25">
      <c r="A49" s="2"/>
      <c r="B49" s="1"/>
      <c r="C49" s="1"/>
      <c r="D49" s="1"/>
      <c r="E49" s="1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9"/>
      <c r="S49" s="13" t="s">
        <v>207</v>
      </c>
      <c r="T49" s="14" t="s">
        <v>207</v>
      </c>
    </row>
    <row r="50" spans="1:21" x14ac:dyDescent="0.25">
      <c r="A50" s="2" t="str">
        <f>("23")</f>
        <v>23</v>
      </c>
      <c r="B50" s="1" t="s">
        <v>84</v>
      </c>
      <c r="C50" s="1" t="s">
        <v>85</v>
      </c>
      <c r="D50" s="1" t="s">
        <v>80</v>
      </c>
      <c r="E50" s="1" t="s">
        <v>156</v>
      </c>
      <c r="F50" s="5">
        <v>1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1</v>
      </c>
      <c r="N50" s="5">
        <v>3</v>
      </c>
      <c r="O50" s="5">
        <v>0</v>
      </c>
      <c r="P50" s="5">
        <v>2</v>
      </c>
      <c r="Q50" s="5">
        <v>3</v>
      </c>
      <c r="R50" s="9">
        <f>SUM(F50:Q50)</f>
        <v>10</v>
      </c>
      <c r="S50" s="13" t="s">
        <v>218</v>
      </c>
      <c r="T50" s="14">
        <v>20</v>
      </c>
    </row>
    <row r="51" spans="1:21" x14ac:dyDescent="0.25">
      <c r="A51" s="2" t="str">
        <f>("37")</f>
        <v>37</v>
      </c>
      <c r="B51" s="1" t="s">
        <v>194</v>
      </c>
      <c r="C51" s="1" t="s">
        <v>83</v>
      </c>
      <c r="D51" s="1" t="s">
        <v>80</v>
      </c>
      <c r="E51" s="1" t="s">
        <v>155</v>
      </c>
      <c r="F51" s="5">
        <v>1</v>
      </c>
      <c r="G51" s="5">
        <v>1</v>
      </c>
      <c r="H51" s="5">
        <v>0</v>
      </c>
      <c r="I51" s="5">
        <v>1</v>
      </c>
      <c r="J51" s="5">
        <v>1</v>
      </c>
      <c r="K51" s="5">
        <v>1</v>
      </c>
      <c r="L51" s="5">
        <v>0</v>
      </c>
      <c r="M51" s="5">
        <v>0</v>
      </c>
      <c r="N51" s="5">
        <v>5</v>
      </c>
      <c r="O51" s="5">
        <v>0</v>
      </c>
      <c r="P51" s="5">
        <v>1</v>
      </c>
      <c r="Q51" s="5">
        <v>3</v>
      </c>
      <c r="R51" s="9">
        <f>SUM(F51:Q51)</f>
        <v>14</v>
      </c>
      <c r="S51" s="13" t="s">
        <v>219</v>
      </c>
      <c r="T51" s="14">
        <v>17</v>
      </c>
    </row>
    <row r="52" spans="1:21" x14ac:dyDescent="0.25">
      <c r="A52" s="2" t="str">
        <f>("57")</f>
        <v>57</v>
      </c>
      <c r="B52" s="1" t="s">
        <v>192</v>
      </c>
      <c r="C52" s="1" t="s">
        <v>82</v>
      </c>
      <c r="D52" s="1" t="s">
        <v>80</v>
      </c>
      <c r="E52" s="1" t="s">
        <v>154</v>
      </c>
      <c r="F52" s="5">
        <v>3</v>
      </c>
      <c r="G52" s="5">
        <v>0</v>
      </c>
      <c r="H52" s="5">
        <v>0</v>
      </c>
      <c r="I52" s="5">
        <v>3</v>
      </c>
      <c r="J52" s="5">
        <v>0</v>
      </c>
      <c r="K52" s="5">
        <v>0</v>
      </c>
      <c r="L52" s="5">
        <v>0</v>
      </c>
      <c r="M52" s="5">
        <v>0</v>
      </c>
      <c r="N52" s="5">
        <v>10</v>
      </c>
      <c r="O52" s="5">
        <v>0</v>
      </c>
      <c r="P52" s="5">
        <v>0</v>
      </c>
      <c r="Q52" s="5">
        <v>5</v>
      </c>
      <c r="R52" s="9">
        <f>SUM(F52:Q52)</f>
        <v>21</v>
      </c>
      <c r="S52" s="13" t="s">
        <v>220</v>
      </c>
      <c r="T52" s="14">
        <v>15</v>
      </c>
    </row>
    <row r="53" spans="1:21" x14ac:dyDescent="0.25">
      <c r="A53" s="2" t="str">
        <f>("174")</f>
        <v>174</v>
      </c>
      <c r="B53" s="1" t="s">
        <v>59</v>
      </c>
      <c r="C53" s="1" t="s">
        <v>81</v>
      </c>
      <c r="D53" s="1" t="s">
        <v>80</v>
      </c>
      <c r="E53" s="1" t="s">
        <v>153</v>
      </c>
      <c r="F53" s="5">
        <v>5</v>
      </c>
      <c r="G53" s="5">
        <v>1</v>
      </c>
      <c r="H53" s="5">
        <v>0</v>
      </c>
      <c r="I53" s="5">
        <v>5</v>
      </c>
      <c r="J53" s="5">
        <v>2</v>
      </c>
      <c r="K53" s="5">
        <v>1</v>
      </c>
      <c r="L53" s="5">
        <v>1</v>
      </c>
      <c r="M53" s="5">
        <v>0</v>
      </c>
      <c r="N53" s="5">
        <v>4</v>
      </c>
      <c r="O53" s="5">
        <v>0</v>
      </c>
      <c r="P53" s="5">
        <v>0</v>
      </c>
      <c r="Q53" s="5">
        <v>7</v>
      </c>
      <c r="R53" s="9">
        <f>SUM(F53:Q53)</f>
        <v>26</v>
      </c>
      <c r="S53" s="13" t="s">
        <v>221</v>
      </c>
      <c r="T53" s="14">
        <v>13</v>
      </c>
    </row>
    <row r="54" spans="1:21" x14ac:dyDescent="0.25">
      <c r="A54" s="2"/>
      <c r="B54" s="1"/>
      <c r="C54" s="1"/>
      <c r="D54" s="1"/>
      <c r="E54" s="1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9"/>
      <c r="S54" s="5"/>
      <c r="T54" s="14"/>
    </row>
    <row r="55" spans="1:21" x14ac:dyDescent="0.25">
      <c r="A55" s="2" t="str">
        <f>("128")</f>
        <v>128</v>
      </c>
      <c r="B55" s="1" t="s">
        <v>49</v>
      </c>
      <c r="C55" s="1" t="s">
        <v>50</v>
      </c>
      <c r="D55" s="1" t="s">
        <v>86</v>
      </c>
      <c r="E55" s="1" t="s">
        <v>205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13">
        <v>0</v>
      </c>
      <c r="P55" s="13">
        <v>0</v>
      </c>
      <c r="Q55" s="13">
        <v>1</v>
      </c>
      <c r="R55" s="14">
        <f t="shared" ref="R55" si="4">SUM(F55:Q55)</f>
        <v>1</v>
      </c>
      <c r="S55" s="13" t="s">
        <v>218</v>
      </c>
      <c r="T55" s="14">
        <v>20</v>
      </c>
    </row>
    <row r="56" spans="1:21" x14ac:dyDescent="0.25">
      <c r="A56" s="2" t="str">
        <f>("441")</f>
        <v>441</v>
      </c>
      <c r="B56" s="1" t="s">
        <v>32</v>
      </c>
      <c r="C56" s="1" t="s">
        <v>87</v>
      </c>
      <c r="D56" s="1" t="s">
        <v>86</v>
      </c>
      <c r="E56" s="1" t="s">
        <v>157</v>
      </c>
      <c r="F56" s="5">
        <v>0</v>
      </c>
      <c r="G56" s="5">
        <v>1</v>
      </c>
      <c r="H56" s="5">
        <v>0</v>
      </c>
      <c r="I56" s="5">
        <v>0</v>
      </c>
      <c r="J56" s="5">
        <v>0</v>
      </c>
      <c r="K56" s="5">
        <v>0</v>
      </c>
      <c r="L56" s="5">
        <v>1</v>
      </c>
      <c r="M56" s="5">
        <v>0</v>
      </c>
      <c r="N56" s="5">
        <v>0</v>
      </c>
      <c r="O56" s="5">
        <v>0</v>
      </c>
      <c r="P56" s="5">
        <v>1</v>
      </c>
      <c r="Q56" s="5">
        <v>3</v>
      </c>
      <c r="R56" s="9">
        <f>SUM(F56:Q56)</f>
        <v>6</v>
      </c>
      <c r="S56" s="13" t="s">
        <v>219</v>
      </c>
      <c r="T56" s="14">
        <v>17</v>
      </c>
    </row>
    <row r="57" spans="1:21" x14ac:dyDescent="0.25">
      <c r="A57" s="2" t="str">
        <f>("204")</f>
        <v>204</v>
      </c>
      <c r="B57" s="1" t="s">
        <v>209</v>
      </c>
      <c r="C57" s="1" t="s">
        <v>88</v>
      </c>
      <c r="D57" s="1" t="s">
        <v>86</v>
      </c>
      <c r="E57" s="1" t="s">
        <v>158</v>
      </c>
      <c r="F57" s="5">
        <v>0</v>
      </c>
      <c r="G57" s="5">
        <v>1</v>
      </c>
      <c r="H57" s="5">
        <v>0</v>
      </c>
      <c r="I57" s="5">
        <v>0</v>
      </c>
      <c r="J57" s="5">
        <v>5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1</v>
      </c>
      <c r="Q57" s="5">
        <v>1</v>
      </c>
      <c r="R57" s="9">
        <f>SUM(F57:Q57)</f>
        <v>8</v>
      </c>
      <c r="S57" s="13" t="s">
        <v>220</v>
      </c>
      <c r="T57" s="14">
        <v>15</v>
      </c>
    </row>
    <row r="58" spans="1:21" x14ac:dyDescent="0.25">
      <c r="A58" s="2" t="str">
        <f>("379")</f>
        <v>379</v>
      </c>
      <c r="B58" s="1" t="s">
        <v>49</v>
      </c>
      <c r="C58" s="1" t="s">
        <v>89</v>
      </c>
      <c r="D58" s="1" t="s">
        <v>86</v>
      </c>
      <c r="E58" s="1" t="s">
        <v>159</v>
      </c>
      <c r="F58" s="5">
        <v>7</v>
      </c>
      <c r="G58" s="5">
        <v>5</v>
      </c>
      <c r="H58" s="5">
        <v>0</v>
      </c>
      <c r="I58" s="5">
        <v>5</v>
      </c>
      <c r="J58" s="5">
        <v>5</v>
      </c>
      <c r="K58" s="5">
        <v>5</v>
      </c>
      <c r="L58" s="5">
        <v>5</v>
      </c>
      <c r="M58" s="5">
        <v>6</v>
      </c>
      <c r="N58" s="5">
        <v>0</v>
      </c>
      <c r="O58" s="5">
        <v>0</v>
      </c>
      <c r="P58" s="5">
        <v>0</v>
      </c>
      <c r="Q58" s="5">
        <v>4</v>
      </c>
      <c r="R58" s="9">
        <f>SUM(F58:Q58)</f>
        <v>42</v>
      </c>
      <c r="S58" s="13" t="s">
        <v>221</v>
      </c>
      <c r="T58" s="14">
        <v>13</v>
      </c>
    </row>
    <row r="59" spans="1:21" x14ac:dyDescent="0.25">
      <c r="A59" s="2"/>
      <c r="B59" s="1"/>
      <c r="C59" s="1"/>
      <c r="D59" s="1"/>
      <c r="E59" s="1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9"/>
      <c r="S59" s="5"/>
      <c r="T59" s="14"/>
    </row>
    <row r="60" spans="1:21" x14ac:dyDescent="0.25">
      <c r="A60" s="2" t="str">
        <f>("63")</f>
        <v>63</v>
      </c>
      <c r="B60" s="1" t="s">
        <v>52</v>
      </c>
      <c r="C60" s="1" t="s">
        <v>103</v>
      </c>
      <c r="D60" s="1" t="s">
        <v>92</v>
      </c>
      <c r="E60" s="1" t="s">
        <v>130</v>
      </c>
      <c r="F60" s="5">
        <v>3</v>
      </c>
      <c r="G60" s="5">
        <v>1</v>
      </c>
      <c r="H60" s="5">
        <v>2</v>
      </c>
      <c r="I60" s="5">
        <v>5</v>
      </c>
      <c r="J60" s="5">
        <v>1</v>
      </c>
      <c r="K60" s="5">
        <v>0</v>
      </c>
      <c r="L60" s="5">
        <v>0</v>
      </c>
      <c r="M60" s="5">
        <v>0</v>
      </c>
      <c r="N60" s="5">
        <v>3</v>
      </c>
      <c r="O60" s="5">
        <v>0</v>
      </c>
      <c r="P60" s="5">
        <v>0</v>
      </c>
      <c r="Q60" s="5">
        <v>4</v>
      </c>
      <c r="R60" s="9">
        <f t="shared" ref="R60:R74" si="5">SUM(F60:Q60)</f>
        <v>19</v>
      </c>
      <c r="S60" s="13" t="s">
        <v>218</v>
      </c>
      <c r="T60" s="14">
        <v>20</v>
      </c>
    </row>
    <row r="61" spans="1:21" x14ac:dyDescent="0.25">
      <c r="A61" s="2">
        <v>708</v>
      </c>
      <c r="B61" s="1" t="s">
        <v>61</v>
      </c>
      <c r="C61" s="1" t="s">
        <v>109</v>
      </c>
      <c r="D61" s="1" t="s">
        <v>92</v>
      </c>
      <c r="E61" s="1" t="s">
        <v>166</v>
      </c>
      <c r="F61" s="5">
        <v>3</v>
      </c>
      <c r="G61" s="5">
        <v>0</v>
      </c>
      <c r="H61" s="5">
        <v>2</v>
      </c>
      <c r="I61" s="5">
        <v>2</v>
      </c>
      <c r="J61" s="5">
        <v>8</v>
      </c>
      <c r="K61" s="5">
        <v>0</v>
      </c>
      <c r="L61" s="5">
        <v>1</v>
      </c>
      <c r="M61" s="5">
        <v>0</v>
      </c>
      <c r="N61" s="5">
        <v>1</v>
      </c>
      <c r="O61" s="5">
        <v>0</v>
      </c>
      <c r="P61" s="5">
        <v>0</v>
      </c>
      <c r="Q61" s="5">
        <v>3</v>
      </c>
      <c r="R61" s="9">
        <f t="shared" si="5"/>
        <v>20</v>
      </c>
      <c r="S61" s="13" t="s">
        <v>219</v>
      </c>
      <c r="T61" s="14">
        <v>17</v>
      </c>
      <c r="U61" t="s">
        <v>207</v>
      </c>
    </row>
    <row r="62" spans="1:21" x14ac:dyDescent="0.25">
      <c r="A62" s="2" t="str">
        <f>("126")</f>
        <v>126</v>
      </c>
      <c r="B62" s="1" t="s">
        <v>44</v>
      </c>
      <c r="C62" s="1" t="s">
        <v>45</v>
      </c>
      <c r="D62" s="1" t="s">
        <v>46</v>
      </c>
      <c r="E62" s="1" t="s">
        <v>142</v>
      </c>
      <c r="F62" s="13">
        <v>7</v>
      </c>
      <c r="G62" s="13">
        <v>0</v>
      </c>
      <c r="H62" s="13">
        <v>1</v>
      </c>
      <c r="I62" s="13">
        <v>0</v>
      </c>
      <c r="J62" s="13">
        <v>0</v>
      </c>
      <c r="K62" s="13">
        <v>0</v>
      </c>
      <c r="L62" s="13">
        <v>1</v>
      </c>
      <c r="M62" s="13">
        <v>0</v>
      </c>
      <c r="N62" s="13">
        <v>13</v>
      </c>
      <c r="O62" s="13">
        <v>0</v>
      </c>
      <c r="P62" s="13">
        <v>0</v>
      </c>
      <c r="Q62" s="13">
        <v>4</v>
      </c>
      <c r="R62" s="14">
        <f>SUM(F62:Q62)</f>
        <v>26</v>
      </c>
      <c r="S62" s="13" t="s">
        <v>220</v>
      </c>
      <c r="T62" s="14">
        <v>15</v>
      </c>
    </row>
    <row r="63" spans="1:21" x14ac:dyDescent="0.25">
      <c r="A63" s="2" t="str">
        <f>("10")</f>
        <v>10</v>
      </c>
      <c r="B63" s="1" t="s">
        <v>95</v>
      </c>
      <c r="C63" s="1" t="s">
        <v>96</v>
      </c>
      <c r="D63" s="1" t="s">
        <v>92</v>
      </c>
      <c r="E63" s="1" t="s">
        <v>127</v>
      </c>
      <c r="F63" s="5">
        <v>2</v>
      </c>
      <c r="G63" s="5">
        <v>0</v>
      </c>
      <c r="H63" s="5">
        <v>0</v>
      </c>
      <c r="I63" s="5">
        <v>0</v>
      </c>
      <c r="J63" s="5">
        <v>4</v>
      </c>
      <c r="K63" s="5">
        <v>3</v>
      </c>
      <c r="L63" s="5">
        <v>3</v>
      </c>
      <c r="M63" s="5">
        <v>0</v>
      </c>
      <c r="N63" s="5">
        <v>8</v>
      </c>
      <c r="O63" s="5">
        <v>0</v>
      </c>
      <c r="P63" s="5">
        <v>0</v>
      </c>
      <c r="Q63" s="5">
        <v>10</v>
      </c>
      <c r="R63" s="9">
        <f t="shared" si="5"/>
        <v>30</v>
      </c>
      <c r="S63" s="13" t="s">
        <v>221</v>
      </c>
      <c r="T63" s="14">
        <v>13</v>
      </c>
    </row>
    <row r="64" spans="1:21" x14ac:dyDescent="0.25">
      <c r="A64" s="2" t="str">
        <f>("147")</f>
        <v>147</v>
      </c>
      <c r="B64" s="1" t="s">
        <v>197</v>
      </c>
      <c r="C64" s="1" t="s">
        <v>110</v>
      </c>
      <c r="D64" s="1" t="s">
        <v>92</v>
      </c>
      <c r="E64" s="1" t="s">
        <v>151</v>
      </c>
      <c r="F64" s="11">
        <v>5</v>
      </c>
      <c r="G64" s="5">
        <v>1</v>
      </c>
      <c r="H64" s="5">
        <v>5</v>
      </c>
      <c r="I64" s="5">
        <v>9</v>
      </c>
      <c r="J64" s="5">
        <v>0</v>
      </c>
      <c r="K64" s="5">
        <v>0</v>
      </c>
      <c r="L64" s="5">
        <v>2</v>
      </c>
      <c r="M64" s="5">
        <v>0</v>
      </c>
      <c r="N64" s="5">
        <v>3</v>
      </c>
      <c r="O64" s="5">
        <v>0</v>
      </c>
      <c r="P64" s="5">
        <v>0</v>
      </c>
      <c r="Q64" s="5">
        <v>7</v>
      </c>
      <c r="R64" s="9">
        <f t="shared" si="5"/>
        <v>32</v>
      </c>
      <c r="S64" s="13" t="s">
        <v>222</v>
      </c>
      <c r="T64" s="14">
        <v>11</v>
      </c>
    </row>
    <row r="65" spans="1:22" x14ac:dyDescent="0.25">
      <c r="A65" s="2" t="str">
        <f>("83")</f>
        <v>83</v>
      </c>
      <c r="B65" s="1" t="s">
        <v>114</v>
      </c>
      <c r="C65" s="1" t="s">
        <v>115</v>
      </c>
      <c r="D65" s="1" t="s">
        <v>92</v>
      </c>
      <c r="E65" s="1" t="s">
        <v>127</v>
      </c>
      <c r="F65" s="5">
        <v>3</v>
      </c>
      <c r="G65" s="5">
        <v>2</v>
      </c>
      <c r="H65" s="5">
        <v>2</v>
      </c>
      <c r="I65" s="5">
        <v>5</v>
      </c>
      <c r="J65" s="5">
        <v>6</v>
      </c>
      <c r="K65" s="5">
        <v>1</v>
      </c>
      <c r="L65" s="5">
        <v>3</v>
      </c>
      <c r="M65" s="5">
        <v>0</v>
      </c>
      <c r="N65" s="5">
        <v>10</v>
      </c>
      <c r="O65" s="5">
        <v>0</v>
      </c>
      <c r="P65" s="5">
        <v>1</v>
      </c>
      <c r="Q65" s="5">
        <v>3</v>
      </c>
      <c r="R65" s="9">
        <f t="shared" si="5"/>
        <v>36</v>
      </c>
      <c r="S65" s="13" t="s">
        <v>223</v>
      </c>
      <c r="T65" s="14">
        <v>10</v>
      </c>
    </row>
    <row r="66" spans="1:22" x14ac:dyDescent="0.25">
      <c r="A66" s="2" t="str">
        <f>("88")</f>
        <v>88</v>
      </c>
      <c r="B66" s="1" t="s">
        <v>79</v>
      </c>
      <c r="C66" s="1" t="s">
        <v>113</v>
      </c>
      <c r="D66" s="1" t="s">
        <v>92</v>
      </c>
      <c r="E66" s="1" t="s">
        <v>168</v>
      </c>
      <c r="F66" s="5">
        <v>3</v>
      </c>
      <c r="G66" s="5">
        <v>3</v>
      </c>
      <c r="H66" s="5">
        <v>1</v>
      </c>
      <c r="I66" s="5">
        <v>8</v>
      </c>
      <c r="J66" s="5">
        <v>4</v>
      </c>
      <c r="K66" s="5">
        <v>1</v>
      </c>
      <c r="L66" s="5">
        <v>6</v>
      </c>
      <c r="M66" s="5">
        <v>0</v>
      </c>
      <c r="N66" s="5">
        <v>9</v>
      </c>
      <c r="O66" s="5">
        <v>0</v>
      </c>
      <c r="P66" s="5">
        <v>0</v>
      </c>
      <c r="Q66" s="5">
        <v>7</v>
      </c>
      <c r="R66" s="9">
        <f t="shared" si="5"/>
        <v>42</v>
      </c>
      <c r="S66" s="13" t="s">
        <v>224</v>
      </c>
      <c r="T66" s="14">
        <v>9</v>
      </c>
    </row>
    <row r="67" spans="1:22" x14ac:dyDescent="0.25">
      <c r="A67" s="2" t="str">
        <f>("35")</f>
        <v>35</v>
      </c>
      <c r="B67" s="1" t="s">
        <v>101</v>
      </c>
      <c r="C67" s="1" t="s">
        <v>102</v>
      </c>
      <c r="D67" s="1" t="s">
        <v>92</v>
      </c>
      <c r="E67" s="1" t="s">
        <v>138</v>
      </c>
      <c r="F67" s="5">
        <v>6</v>
      </c>
      <c r="G67" s="5">
        <v>7</v>
      </c>
      <c r="H67" s="5">
        <v>1</v>
      </c>
      <c r="I67" s="5">
        <v>6</v>
      </c>
      <c r="J67" s="5">
        <v>2</v>
      </c>
      <c r="K67" s="5">
        <v>2</v>
      </c>
      <c r="L67" s="5">
        <v>3</v>
      </c>
      <c r="M67" s="5">
        <v>0</v>
      </c>
      <c r="N67" s="5">
        <v>9</v>
      </c>
      <c r="O67" s="5">
        <v>0</v>
      </c>
      <c r="P67" s="5">
        <v>2</v>
      </c>
      <c r="Q67" s="5">
        <v>7</v>
      </c>
      <c r="R67" s="9">
        <f t="shared" si="5"/>
        <v>45</v>
      </c>
      <c r="S67" s="13" t="s">
        <v>225</v>
      </c>
      <c r="T67" s="14">
        <v>8</v>
      </c>
    </row>
    <row r="68" spans="1:22" x14ac:dyDescent="0.25">
      <c r="A68" s="2" t="str">
        <f>("141")</f>
        <v>141</v>
      </c>
      <c r="B68" s="1" t="s">
        <v>15</v>
      </c>
      <c r="C68" s="1" t="s">
        <v>210</v>
      </c>
      <c r="D68" s="1" t="s">
        <v>92</v>
      </c>
      <c r="E68" s="1" t="s">
        <v>129</v>
      </c>
      <c r="F68" s="5">
        <v>7</v>
      </c>
      <c r="G68" s="5">
        <v>3</v>
      </c>
      <c r="H68" s="5">
        <v>4</v>
      </c>
      <c r="I68" s="5">
        <v>5</v>
      </c>
      <c r="J68" s="5">
        <v>3</v>
      </c>
      <c r="K68" s="5">
        <v>3</v>
      </c>
      <c r="L68" s="5">
        <v>8</v>
      </c>
      <c r="M68" s="5">
        <v>0</v>
      </c>
      <c r="N68" s="5">
        <v>9</v>
      </c>
      <c r="O68" s="5">
        <v>0</v>
      </c>
      <c r="P68" s="5">
        <v>1</v>
      </c>
      <c r="Q68" s="5">
        <v>7</v>
      </c>
      <c r="R68" s="9">
        <f t="shared" si="5"/>
        <v>50</v>
      </c>
      <c r="S68" s="13" t="s">
        <v>226</v>
      </c>
      <c r="T68" s="14">
        <v>7</v>
      </c>
      <c r="U68" s="10" t="s">
        <v>207</v>
      </c>
      <c r="V68" s="10"/>
    </row>
    <row r="69" spans="1:22" x14ac:dyDescent="0.25">
      <c r="A69" s="2" t="str">
        <f>("181")</f>
        <v>181</v>
      </c>
      <c r="B69" s="1" t="s">
        <v>15</v>
      </c>
      <c r="C69" s="1" t="s">
        <v>106</v>
      </c>
      <c r="D69" s="1" t="s">
        <v>92</v>
      </c>
      <c r="E69" s="1" t="s">
        <v>165</v>
      </c>
      <c r="F69" s="5">
        <v>6</v>
      </c>
      <c r="G69" s="5">
        <v>2</v>
      </c>
      <c r="H69" s="5">
        <v>2</v>
      </c>
      <c r="I69" s="5">
        <v>6</v>
      </c>
      <c r="J69" s="5">
        <v>6</v>
      </c>
      <c r="K69" s="5">
        <v>6</v>
      </c>
      <c r="L69" s="5">
        <v>5</v>
      </c>
      <c r="M69" s="5">
        <v>0</v>
      </c>
      <c r="N69" s="5">
        <v>11</v>
      </c>
      <c r="O69" s="5">
        <v>0</v>
      </c>
      <c r="P69" s="5">
        <v>0</v>
      </c>
      <c r="Q69" s="5">
        <v>10</v>
      </c>
      <c r="R69" s="9">
        <f t="shared" si="5"/>
        <v>54</v>
      </c>
      <c r="S69" s="13" t="s">
        <v>227</v>
      </c>
      <c r="T69" s="14">
        <v>6</v>
      </c>
    </row>
    <row r="70" spans="1:22" x14ac:dyDescent="0.25">
      <c r="A70" s="2" t="str">
        <f>("78")</f>
        <v>78</v>
      </c>
      <c r="B70" s="1" t="s">
        <v>98</v>
      </c>
      <c r="C70" s="1" t="s">
        <v>99</v>
      </c>
      <c r="D70" s="1" t="s">
        <v>92</v>
      </c>
      <c r="E70" s="1" t="s">
        <v>151</v>
      </c>
      <c r="F70" s="5">
        <v>7</v>
      </c>
      <c r="G70" s="5">
        <v>7</v>
      </c>
      <c r="H70" s="5">
        <v>11</v>
      </c>
      <c r="I70" s="5">
        <v>7</v>
      </c>
      <c r="J70" s="5">
        <v>2</v>
      </c>
      <c r="K70" s="5">
        <v>5</v>
      </c>
      <c r="L70" s="5">
        <v>4</v>
      </c>
      <c r="M70" s="5">
        <v>0</v>
      </c>
      <c r="N70" s="5">
        <v>13</v>
      </c>
      <c r="O70" s="5">
        <v>0</v>
      </c>
      <c r="P70" s="5">
        <v>3</v>
      </c>
      <c r="Q70" s="5">
        <v>9</v>
      </c>
      <c r="R70" s="9">
        <f t="shared" si="5"/>
        <v>68</v>
      </c>
      <c r="S70" s="13" t="s">
        <v>228</v>
      </c>
      <c r="T70" s="14">
        <v>5</v>
      </c>
    </row>
    <row r="71" spans="1:22" x14ac:dyDescent="0.25">
      <c r="A71" s="2" t="str">
        <f>("54")</f>
        <v>54</v>
      </c>
      <c r="B71" s="1" t="s">
        <v>100</v>
      </c>
      <c r="C71" s="1" t="s">
        <v>17</v>
      </c>
      <c r="D71" s="1" t="s">
        <v>92</v>
      </c>
      <c r="E71" s="1" t="s">
        <v>163</v>
      </c>
      <c r="F71" s="5">
        <v>9</v>
      </c>
      <c r="G71" s="5">
        <v>11</v>
      </c>
      <c r="H71" s="5">
        <v>2</v>
      </c>
      <c r="I71" s="5">
        <v>6</v>
      </c>
      <c r="J71" s="5">
        <v>7</v>
      </c>
      <c r="K71" s="5">
        <v>6</v>
      </c>
      <c r="L71" s="5">
        <v>11</v>
      </c>
      <c r="M71" s="5">
        <v>3</v>
      </c>
      <c r="N71" s="5">
        <v>10</v>
      </c>
      <c r="O71" s="5">
        <v>0</v>
      </c>
      <c r="P71" s="5">
        <v>3</v>
      </c>
      <c r="Q71" s="5">
        <v>9</v>
      </c>
      <c r="R71" s="9">
        <f t="shared" si="5"/>
        <v>77</v>
      </c>
      <c r="S71" s="13" t="s">
        <v>229</v>
      </c>
      <c r="T71" s="14">
        <v>4</v>
      </c>
    </row>
    <row r="72" spans="1:22" x14ac:dyDescent="0.25">
      <c r="A72" s="2" t="str">
        <f>("446")</f>
        <v>446</v>
      </c>
      <c r="B72" s="1" t="s">
        <v>104</v>
      </c>
      <c r="C72" s="1" t="s">
        <v>105</v>
      </c>
      <c r="D72" s="1" t="s">
        <v>92</v>
      </c>
      <c r="E72" s="1" t="s">
        <v>164</v>
      </c>
      <c r="F72" s="5">
        <v>10</v>
      </c>
      <c r="G72" s="5">
        <v>13</v>
      </c>
      <c r="H72" s="5">
        <v>8</v>
      </c>
      <c r="I72" s="5">
        <v>11</v>
      </c>
      <c r="J72" s="5">
        <v>7</v>
      </c>
      <c r="K72" s="5">
        <v>6</v>
      </c>
      <c r="L72" s="5">
        <v>13</v>
      </c>
      <c r="M72" s="5">
        <v>0</v>
      </c>
      <c r="N72" s="5">
        <v>9</v>
      </c>
      <c r="O72" s="5">
        <v>0</v>
      </c>
      <c r="P72" s="5">
        <v>6</v>
      </c>
      <c r="Q72" s="5">
        <v>9</v>
      </c>
      <c r="R72" s="9">
        <f t="shared" si="5"/>
        <v>92</v>
      </c>
      <c r="S72" s="13" t="s">
        <v>230</v>
      </c>
      <c r="T72" s="14">
        <v>3</v>
      </c>
    </row>
    <row r="73" spans="1:22" x14ac:dyDescent="0.25">
      <c r="A73" s="2" t="str">
        <f>("11")</f>
        <v>11</v>
      </c>
      <c r="B73" s="1" t="s">
        <v>107</v>
      </c>
      <c r="C73" s="1" t="s">
        <v>108</v>
      </c>
      <c r="D73" s="1" t="s">
        <v>92</v>
      </c>
      <c r="E73" s="1" t="s">
        <v>138</v>
      </c>
      <c r="F73" s="5">
        <v>8</v>
      </c>
      <c r="G73" s="5">
        <v>12</v>
      </c>
      <c r="H73" s="5">
        <v>11</v>
      </c>
      <c r="I73" s="5">
        <v>11</v>
      </c>
      <c r="J73" s="5">
        <v>6</v>
      </c>
      <c r="K73" s="5">
        <v>3</v>
      </c>
      <c r="L73" s="5">
        <v>15</v>
      </c>
      <c r="M73" s="5">
        <v>2</v>
      </c>
      <c r="N73" s="5">
        <v>11</v>
      </c>
      <c r="O73" s="5">
        <v>3</v>
      </c>
      <c r="P73" s="5">
        <v>5</v>
      </c>
      <c r="Q73" s="5">
        <v>9</v>
      </c>
      <c r="R73" s="9">
        <f t="shared" si="5"/>
        <v>96</v>
      </c>
      <c r="S73" s="13" t="s">
        <v>231</v>
      </c>
      <c r="T73" s="14">
        <v>2</v>
      </c>
      <c r="U73" t="s">
        <v>215</v>
      </c>
    </row>
    <row r="74" spans="1:22" x14ac:dyDescent="0.25">
      <c r="A74" s="2" t="str">
        <f>("17")</f>
        <v>17</v>
      </c>
      <c r="B74" s="1" t="s">
        <v>93</v>
      </c>
      <c r="C74" s="1" t="s">
        <v>94</v>
      </c>
      <c r="D74" s="1" t="s">
        <v>92</v>
      </c>
      <c r="E74" s="1" t="s">
        <v>161</v>
      </c>
      <c r="F74" s="5">
        <v>9</v>
      </c>
      <c r="G74" s="5">
        <v>6</v>
      </c>
      <c r="H74" s="5">
        <v>11</v>
      </c>
      <c r="I74" s="5">
        <v>9</v>
      </c>
      <c r="J74" s="5">
        <v>8</v>
      </c>
      <c r="K74" s="5">
        <v>4</v>
      </c>
      <c r="L74" s="5">
        <v>13</v>
      </c>
      <c r="M74" s="5">
        <v>2</v>
      </c>
      <c r="N74" s="5">
        <v>13</v>
      </c>
      <c r="O74" s="5">
        <v>0</v>
      </c>
      <c r="P74" s="5">
        <v>8</v>
      </c>
      <c r="Q74" s="5">
        <v>13</v>
      </c>
      <c r="R74" s="9">
        <f t="shared" si="5"/>
        <v>96</v>
      </c>
      <c r="S74" s="13" t="s">
        <v>234</v>
      </c>
      <c r="T74" s="14">
        <v>1</v>
      </c>
      <c r="U74" t="s">
        <v>216</v>
      </c>
    </row>
    <row r="75" spans="1:22" x14ac:dyDescent="0.25">
      <c r="A75" s="2">
        <v>44</v>
      </c>
      <c r="B75" s="1" t="s">
        <v>195</v>
      </c>
      <c r="C75" s="1" t="s">
        <v>76</v>
      </c>
      <c r="D75" s="1" t="s">
        <v>92</v>
      </c>
      <c r="E75" s="1" t="s">
        <v>196</v>
      </c>
      <c r="F75" s="5" t="s">
        <v>206</v>
      </c>
      <c r="G75" s="5" t="s">
        <v>206</v>
      </c>
      <c r="H75" s="5" t="s">
        <v>206</v>
      </c>
      <c r="I75" s="5" t="s">
        <v>206</v>
      </c>
      <c r="J75" s="5" t="s">
        <v>206</v>
      </c>
      <c r="K75" s="5" t="s">
        <v>206</v>
      </c>
      <c r="L75" s="5" t="s">
        <v>206</v>
      </c>
      <c r="M75" s="5" t="s">
        <v>206</v>
      </c>
      <c r="N75" s="5" t="s">
        <v>206</v>
      </c>
      <c r="O75" s="5" t="s">
        <v>206</v>
      </c>
      <c r="P75" s="5" t="s">
        <v>206</v>
      </c>
      <c r="Q75" s="5" t="s">
        <v>206</v>
      </c>
      <c r="R75" s="5" t="s">
        <v>206</v>
      </c>
      <c r="S75" s="5" t="s">
        <v>206</v>
      </c>
      <c r="T75" s="14" t="s">
        <v>206</v>
      </c>
    </row>
    <row r="76" spans="1:22" x14ac:dyDescent="0.25">
      <c r="A76" s="2" t="str">
        <f>("152")</f>
        <v>152</v>
      </c>
      <c r="B76" s="1" t="s">
        <v>90</v>
      </c>
      <c r="C76" s="1" t="s">
        <v>91</v>
      </c>
      <c r="D76" s="1" t="s">
        <v>92</v>
      </c>
      <c r="E76" s="1" t="s">
        <v>160</v>
      </c>
      <c r="F76" s="5" t="s">
        <v>204</v>
      </c>
      <c r="G76" s="5" t="s">
        <v>204</v>
      </c>
      <c r="H76" s="5" t="s">
        <v>204</v>
      </c>
      <c r="I76" s="5" t="s">
        <v>204</v>
      </c>
      <c r="J76" s="5" t="s">
        <v>204</v>
      </c>
      <c r="K76" s="5" t="s">
        <v>204</v>
      </c>
      <c r="L76" s="5" t="s">
        <v>204</v>
      </c>
      <c r="M76" s="5" t="s">
        <v>204</v>
      </c>
      <c r="N76" s="5" t="s">
        <v>204</v>
      </c>
      <c r="O76" s="5" t="s">
        <v>204</v>
      </c>
      <c r="P76" s="5" t="s">
        <v>204</v>
      </c>
      <c r="Q76" s="5" t="s">
        <v>204</v>
      </c>
      <c r="R76" s="5" t="s">
        <v>204</v>
      </c>
      <c r="S76" s="5" t="s">
        <v>204</v>
      </c>
      <c r="T76" s="14" t="s">
        <v>204</v>
      </c>
    </row>
    <row r="77" spans="1:22" x14ac:dyDescent="0.25">
      <c r="A77" s="2" t="str">
        <f>("170")</f>
        <v>170</v>
      </c>
      <c r="B77" s="1" t="s">
        <v>15</v>
      </c>
      <c r="C77" s="1" t="s">
        <v>97</v>
      </c>
      <c r="D77" s="1" t="s">
        <v>92</v>
      </c>
      <c r="E77" s="1" t="s">
        <v>162</v>
      </c>
      <c r="F77" s="5" t="s">
        <v>206</v>
      </c>
      <c r="G77" s="5" t="s">
        <v>206</v>
      </c>
      <c r="H77" s="5" t="s">
        <v>206</v>
      </c>
      <c r="I77" s="5" t="s">
        <v>206</v>
      </c>
      <c r="J77" s="5" t="s">
        <v>206</v>
      </c>
      <c r="K77" s="5" t="s">
        <v>206</v>
      </c>
      <c r="L77" s="5" t="s">
        <v>206</v>
      </c>
      <c r="M77" s="5" t="s">
        <v>206</v>
      </c>
      <c r="N77" s="5" t="s">
        <v>206</v>
      </c>
      <c r="O77" s="5" t="s">
        <v>206</v>
      </c>
      <c r="P77" s="5" t="s">
        <v>206</v>
      </c>
      <c r="Q77" s="5" t="s">
        <v>206</v>
      </c>
      <c r="R77" s="5" t="s">
        <v>206</v>
      </c>
      <c r="S77" s="5" t="s">
        <v>206</v>
      </c>
      <c r="T77" s="14" t="s">
        <v>206</v>
      </c>
    </row>
    <row r="78" spans="1:22" x14ac:dyDescent="0.25">
      <c r="A78" s="2" t="str">
        <f>("203")</f>
        <v>203</v>
      </c>
      <c r="B78" s="1" t="s">
        <v>111</v>
      </c>
      <c r="C78" s="1" t="s">
        <v>112</v>
      </c>
      <c r="D78" s="1" t="s">
        <v>92</v>
      </c>
      <c r="E78" s="1" t="s">
        <v>167</v>
      </c>
      <c r="F78" s="5" t="s">
        <v>204</v>
      </c>
      <c r="G78" s="5" t="s">
        <v>204</v>
      </c>
      <c r="H78" s="5" t="s">
        <v>204</v>
      </c>
      <c r="I78" s="5" t="s">
        <v>204</v>
      </c>
      <c r="J78" s="5" t="s">
        <v>204</v>
      </c>
      <c r="K78" s="5" t="s">
        <v>204</v>
      </c>
      <c r="L78" s="5" t="s">
        <v>204</v>
      </c>
      <c r="M78" s="5" t="s">
        <v>204</v>
      </c>
      <c r="N78" s="5" t="s">
        <v>204</v>
      </c>
      <c r="O78" s="5" t="s">
        <v>204</v>
      </c>
      <c r="P78" s="5" t="s">
        <v>204</v>
      </c>
      <c r="Q78" s="5" t="s">
        <v>204</v>
      </c>
      <c r="R78" s="5" t="s">
        <v>204</v>
      </c>
      <c r="S78" s="5" t="s">
        <v>204</v>
      </c>
      <c r="T78" s="14" t="s">
        <v>204</v>
      </c>
    </row>
    <row r="79" spans="1:22" x14ac:dyDescent="0.25">
      <c r="A79" s="2"/>
      <c r="B79" s="1"/>
      <c r="C79" s="1"/>
      <c r="D79" s="1"/>
      <c r="E79" s="1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9"/>
      <c r="S79" s="5"/>
      <c r="T79" s="14"/>
    </row>
    <row r="80" spans="1:22" x14ac:dyDescent="0.25">
      <c r="A80" s="2" t="str">
        <f>("93")</f>
        <v>93</v>
      </c>
      <c r="B80" s="1" t="s">
        <v>79</v>
      </c>
      <c r="C80" s="1" t="s">
        <v>93</v>
      </c>
      <c r="D80" s="1" t="s">
        <v>116</v>
      </c>
      <c r="E80" s="1" t="s">
        <v>169</v>
      </c>
      <c r="F80" s="5">
        <v>3</v>
      </c>
      <c r="G80" s="5">
        <v>0</v>
      </c>
      <c r="H80" s="5">
        <v>0</v>
      </c>
      <c r="I80" s="5">
        <v>5</v>
      </c>
      <c r="J80" s="5">
        <v>0</v>
      </c>
      <c r="K80" s="5">
        <v>0</v>
      </c>
      <c r="L80" s="5">
        <v>7</v>
      </c>
      <c r="M80" s="5">
        <v>0</v>
      </c>
      <c r="N80" s="5">
        <v>5</v>
      </c>
      <c r="O80" s="5">
        <v>0</v>
      </c>
      <c r="P80" s="5">
        <v>4</v>
      </c>
      <c r="Q80" s="5">
        <v>8</v>
      </c>
      <c r="R80" s="9">
        <f>SUM(F80:Q80)</f>
        <v>32</v>
      </c>
      <c r="S80" s="13" t="s">
        <v>218</v>
      </c>
      <c r="T80" s="14">
        <v>20</v>
      </c>
    </row>
    <row r="81" spans="1:20" x14ac:dyDescent="0.25">
      <c r="A81" s="2">
        <v>803</v>
      </c>
      <c r="B81" s="1" t="s">
        <v>203</v>
      </c>
      <c r="C81" s="1" t="s">
        <v>64</v>
      </c>
      <c r="D81" s="1" t="s">
        <v>116</v>
      </c>
      <c r="E81" s="1" t="s">
        <v>208</v>
      </c>
      <c r="F81" s="5">
        <v>5</v>
      </c>
      <c r="G81" s="5">
        <v>0</v>
      </c>
      <c r="H81" s="5">
        <v>7</v>
      </c>
      <c r="I81" s="5">
        <v>3</v>
      </c>
      <c r="J81" s="5">
        <v>5</v>
      </c>
      <c r="K81" s="5">
        <v>0</v>
      </c>
      <c r="L81" s="5">
        <v>3</v>
      </c>
      <c r="M81" s="5">
        <v>1</v>
      </c>
      <c r="N81" s="5">
        <v>7</v>
      </c>
      <c r="O81" s="5">
        <v>0</v>
      </c>
      <c r="P81" s="5">
        <v>2</v>
      </c>
      <c r="Q81" s="5">
        <v>9</v>
      </c>
      <c r="R81" s="9">
        <f>SUM(F81:Q81)</f>
        <v>42</v>
      </c>
      <c r="S81" s="13" t="s">
        <v>219</v>
      </c>
      <c r="T81" s="14">
        <v>17</v>
      </c>
    </row>
    <row r="82" spans="1:20" x14ac:dyDescent="0.25">
      <c r="A82" s="2" t="str">
        <f>("402")</f>
        <v>402</v>
      </c>
      <c r="B82" s="1" t="s">
        <v>117</v>
      </c>
      <c r="C82" s="1" t="s">
        <v>39</v>
      </c>
      <c r="D82" s="1" t="s">
        <v>116</v>
      </c>
      <c r="E82" s="1" t="s">
        <v>170</v>
      </c>
      <c r="F82" s="5" t="s">
        <v>204</v>
      </c>
      <c r="G82" s="5" t="s">
        <v>204</v>
      </c>
      <c r="H82" s="5" t="s">
        <v>204</v>
      </c>
      <c r="I82" s="5" t="s">
        <v>204</v>
      </c>
      <c r="J82" s="5" t="s">
        <v>204</v>
      </c>
      <c r="K82" s="5" t="s">
        <v>204</v>
      </c>
      <c r="L82" s="5" t="s">
        <v>204</v>
      </c>
      <c r="M82" s="5" t="s">
        <v>204</v>
      </c>
      <c r="N82" s="5" t="s">
        <v>204</v>
      </c>
      <c r="O82" s="5" t="s">
        <v>204</v>
      </c>
      <c r="P82" s="5" t="s">
        <v>204</v>
      </c>
      <c r="Q82" s="5" t="s">
        <v>204</v>
      </c>
      <c r="R82" s="5" t="s">
        <v>204</v>
      </c>
      <c r="S82" s="5" t="s">
        <v>204</v>
      </c>
      <c r="T82" s="14" t="s">
        <v>204</v>
      </c>
    </row>
    <row r="83" spans="1:20" x14ac:dyDescent="0.25">
      <c r="A83" s="2"/>
      <c r="B83" s="1"/>
      <c r="C83" s="1"/>
      <c r="D83" s="1"/>
      <c r="E83" s="1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9"/>
      <c r="S83" s="5"/>
      <c r="T83" s="14"/>
    </row>
    <row r="84" spans="1:20" x14ac:dyDescent="0.25">
      <c r="A84" s="2" t="str">
        <f>("139")</f>
        <v>139</v>
      </c>
      <c r="B84" s="1" t="s">
        <v>120</v>
      </c>
      <c r="C84" s="1" t="s">
        <v>66</v>
      </c>
      <c r="D84" s="1" t="s">
        <v>211</v>
      </c>
      <c r="E84" s="1" t="s">
        <v>172</v>
      </c>
      <c r="F84" s="5">
        <v>2</v>
      </c>
      <c r="G84" s="5">
        <v>7</v>
      </c>
      <c r="H84" s="5">
        <v>1</v>
      </c>
      <c r="I84" s="5">
        <v>1</v>
      </c>
      <c r="J84" s="5">
        <v>7</v>
      </c>
      <c r="K84" s="5">
        <v>0</v>
      </c>
      <c r="L84" s="5">
        <v>4</v>
      </c>
      <c r="M84" s="5">
        <v>2</v>
      </c>
      <c r="N84" s="5">
        <v>5</v>
      </c>
      <c r="O84" s="5">
        <v>2</v>
      </c>
      <c r="P84" s="5">
        <v>7</v>
      </c>
      <c r="Q84" s="5">
        <v>8</v>
      </c>
      <c r="R84" s="9">
        <f>SUM(F84:Q84)</f>
        <v>46</v>
      </c>
      <c r="S84" s="13" t="s">
        <v>218</v>
      </c>
      <c r="T84" s="14">
        <v>20</v>
      </c>
    </row>
    <row r="85" spans="1:20" x14ac:dyDescent="0.25">
      <c r="A85" s="2"/>
      <c r="B85" s="1"/>
      <c r="C85" s="1"/>
      <c r="D85" s="1"/>
      <c r="E85" s="1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9"/>
      <c r="S85" s="5"/>
      <c r="T85" s="14"/>
    </row>
    <row r="86" spans="1:20" x14ac:dyDescent="0.25">
      <c r="A86" s="2" t="str">
        <f>("522")</f>
        <v>522</v>
      </c>
      <c r="B86" s="1" t="s">
        <v>118</v>
      </c>
      <c r="C86" s="1" t="s">
        <v>73</v>
      </c>
      <c r="D86" s="1" t="s">
        <v>119</v>
      </c>
      <c r="E86" s="1" t="s">
        <v>171</v>
      </c>
      <c r="F86" s="5">
        <v>9</v>
      </c>
      <c r="G86" s="5">
        <v>8</v>
      </c>
      <c r="H86" s="5">
        <v>0</v>
      </c>
      <c r="I86" s="5">
        <v>6</v>
      </c>
      <c r="J86" s="5">
        <v>3</v>
      </c>
      <c r="K86" s="5">
        <v>0</v>
      </c>
      <c r="L86" s="5">
        <v>1</v>
      </c>
      <c r="M86" s="5">
        <v>0</v>
      </c>
      <c r="N86" s="5">
        <v>4</v>
      </c>
      <c r="O86" s="5">
        <v>0</v>
      </c>
      <c r="P86" s="5">
        <v>4</v>
      </c>
      <c r="Q86" s="5">
        <v>9</v>
      </c>
      <c r="R86" s="9">
        <f>SUM(F86:Q86)</f>
        <v>44</v>
      </c>
      <c r="S86" s="13" t="s">
        <v>218</v>
      </c>
      <c r="T86" s="14">
        <v>20</v>
      </c>
    </row>
    <row r="87" spans="1:20" x14ac:dyDescent="0.25">
      <c r="A87" s="7"/>
      <c r="B87" s="8"/>
      <c r="C87" s="8"/>
      <c r="D87" s="8"/>
      <c r="E87" s="8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4"/>
      <c r="S87" s="13"/>
      <c r="T87" s="14"/>
    </row>
    <row r="88" spans="1:20" x14ac:dyDescent="0.25">
      <c r="A88" s="2" t="str">
        <f>("428")</f>
        <v>428</v>
      </c>
      <c r="B88" s="1" t="s">
        <v>0</v>
      </c>
      <c r="C88" s="1" t="s">
        <v>1</v>
      </c>
      <c r="D88" s="1" t="s">
        <v>2</v>
      </c>
      <c r="E88" s="1" t="s">
        <v>123</v>
      </c>
      <c r="F88" s="13">
        <v>6</v>
      </c>
      <c r="G88" s="13">
        <v>11</v>
      </c>
      <c r="H88" s="13">
        <v>8</v>
      </c>
      <c r="I88" s="13">
        <v>9</v>
      </c>
      <c r="J88" s="13">
        <v>3</v>
      </c>
      <c r="K88" s="13">
        <v>1</v>
      </c>
      <c r="L88" s="13">
        <v>8</v>
      </c>
      <c r="M88" s="13">
        <v>2</v>
      </c>
      <c r="N88" s="13">
        <v>9</v>
      </c>
      <c r="O88" s="13">
        <v>3</v>
      </c>
      <c r="P88" s="13">
        <v>4</v>
      </c>
      <c r="Q88" s="13">
        <v>9</v>
      </c>
      <c r="R88" s="14">
        <f>SUM(F88:Q88)</f>
        <v>73</v>
      </c>
      <c r="S88" s="13" t="s">
        <v>232</v>
      </c>
      <c r="T88" s="14" t="s">
        <v>232</v>
      </c>
    </row>
    <row r="89" spans="1:20" x14ac:dyDescent="0.25">
      <c r="A89" s="7" t="str">
        <f>("4")</f>
        <v>4</v>
      </c>
      <c r="B89" s="8" t="s">
        <v>6</v>
      </c>
      <c r="C89" s="8" t="s">
        <v>7</v>
      </c>
      <c r="D89" s="8" t="s">
        <v>2</v>
      </c>
      <c r="E89" s="8" t="s">
        <v>125</v>
      </c>
      <c r="F89" s="13" t="s">
        <v>204</v>
      </c>
      <c r="G89" s="13" t="s">
        <v>204</v>
      </c>
      <c r="H89" s="13" t="s">
        <v>204</v>
      </c>
      <c r="I89" s="13" t="s">
        <v>204</v>
      </c>
      <c r="J89" s="13" t="s">
        <v>204</v>
      </c>
      <c r="K89" s="13" t="s">
        <v>204</v>
      </c>
      <c r="L89" s="13" t="s">
        <v>204</v>
      </c>
      <c r="M89" s="13" t="s">
        <v>204</v>
      </c>
      <c r="N89" s="13" t="s">
        <v>204</v>
      </c>
      <c r="O89" s="13" t="s">
        <v>204</v>
      </c>
      <c r="P89" s="13" t="s">
        <v>204</v>
      </c>
      <c r="Q89" s="13" t="s">
        <v>204</v>
      </c>
      <c r="R89" s="14" t="s">
        <v>204</v>
      </c>
      <c r="S89" s="13" t="s">
        <v>204</v>
      </c>
      <c r="T89" s="14" t="s">
        <v>204</v>
      </c>
    </row>
    <row r="90" spans="1:20" x14ac:dyDescent="0.25">
      <c r="A90" s="2" t="str">
        <f>("65")</f>
        <v>65</v>
      </c>
      <c r="B90" s="1" t="s">
        <v>4</v>
      </c>
      <c r="C90" s="1" t="s">
        <v>5</v>
      </c>
      <c r="D90" s="1" t="s">
        <v>2</v>
      </c>
      <c r="E90" s="1" t="s">
        <v>124</v>
      </c>
      <c r="F90" s="13" t="s">
        <v>206</v>
      </c>
      <c r="G90" s="13" t="s">
        <v>206</v>
      </c>
      <c r="H90" s="13" t="s">
        <v>206</v>
      </c>
      <c r="I90" s="13" t="s">
        <v>206</v>
      </c>
      <c r="J90" s="13" t="s">
        <v>206</v>
      </c>
      <c r="K90" s="13" t="s">
        <v>206</v>
      </c>
      <c r="L90" s="13" t="s">
        <v>206</v>
      </c>
      <c r="M90" s="13" t="s">
        <v>206</v>
      </c>
      <c r="N90" s="13" t="s">
        <v>206</v>
      </c>
      <c r="O90" s="13" t="s">
        <v>206</v>
      </c>
      <c r="P90" s="13" t="s">
        <v>206</v>
      </c>
      <c r="Q90" s="13" t="s">
        <v>206</v>
      </c>
      <c r="R90" s="14" t="s">
        <v>206</v>
      </c>
      <c r="S90" s="13" t="s">
        <v>206</v>
      </c>
      <c r="T90" s="14" t="s">
        <v>206</v>
      </c>
    </row>
    <row r="91" spans="1:20" x14ac:dyDescent="0.25">
      <c r="A91" s="2">
        <v>800</v>
      </c>
      <c r="B91" s="1" t="s">
        <v>77</v>
      </c>
      <c r="C91" s="1" t="s">
        <v>200</v>
      </c>
      <c r="D91" s="1" t="s">
        <v>2</v>
      </c>
      <c r="E91" s="1" t="s">
        <v>201</v>
      </c>
      <c r="F91" s="13" t="s">
        <v>206</v>
      </c>
      <c r="G91" s="13" t="s">
        <v>206</v>
      </c>
      <c r="H91" s="13" t="s">
        <v>206</v>
      </c>
      <c r="I91" s="13" t="s">
        <v>206</v>
      </c>
      <c r="J91" s="13" t="s">
        <v>206</v>
      </c>
      <c r="K91" s="13" t="s">
        <v>206</v>
      </c>
      <c r="L91" s="13" t="s">
        <v>206</v>
      </c>
      <c r="M91" s="13" t="s">
        <v>206</v>
      </c>
      <c r="N91" s="13" t="s">
        <v>206</v>
      </c>
      <c r="O91" s="13" t="s">
        <v>206</v>
      </c>
      <c r="P91" s="13" t="s">
        <v>206</v>
      </c>
      <c r="Q91" s="13" t="s">
        <v>206</v>
      </c>
      <c r="R91" s="14" t="s">
        <v>206</v>
      </c>
      <c r="S91" s="13" t="s">
        <v>206</v>
      </c>
      <c r="T91" s="14" t="s">
        <v>206</v>
      </c>
    </row>
  </sheetData>
  <sortState xmlns:xlrd2="http://schemas.microsoft.com/office/spreadsheetml/2017/richdata2" ref="A32:Y32">
    <sortCondition ref="R32"/>
  </sortState>
  <mergeCells count="4">
    <mergeCell ref="B7:C7"/>
    <mergeCell ref="A1:E1"/>
    <mergeCell ref="A3:E3"/>
    <mergeCell ref="A5:E5"/>
  </mergeCells>
  <phoneticPr fontId="2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</dc:creator>
  <cp:lastModifiedBy>Mike Wiseman</cp:lastModifiedBy>
  <cp:lastPrinted>2022-03-17T10:11:37Z</cp:lastPrinted>
  <dcterms:created xsi:type="dcterms:W3CDTF">2022-03-17T09:33:45Z</dcterms:created>
  <dcterms:modified xsi:type="dcterms:W3CDTF">2022-03-22T20:15:19Z</dcterms:modified>
</cp:coreProperties>
</file>